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E0EFD7CD-687A-4251-9FDB-D50E1772C81C}" xr6:coauthVersionLast="47" xr6:coauthVersionMax="47" xr10:uidLastSave="{00000000-0000-0000-0000-000000000000}"/>
  <bookViews>
    <workbookView xWindow="-120" yWindow="-120" windowWidth="21840" windowHeight="13020" tabRatio="602" activeTab="3" xr2:uid="{00000000-000D-0000-FFFF-FFFF00000000}"/>
  </bookViews>
  <sheets>
    <sheet name="10 день" sheetId="4" r:id="rId1"/>
    <sheet name="9 день" sheetId="5" r:id="rId2"/>
    <sheet name="8 день" sheetId="6" r:id="rId3"/>
    <sheet name="7 день " sheetId="7" r:id="rId4"/>
    <sheet name="6 день " sheetId="14" r:id="rId5"/>
    <sheet name="5день  " sheetId="8" r:id="rId6"/>
    <sheet name="4 день" sheetId="9" r:id="rId7"/>
    <sheet name="3 день" sheetId="21" r:id="rId8"/>
    <sheet name="2 день" sheetId="12" r:id="rId9"/>
    <sheet name="итог" sheetId="3" r:id="rId10"/>
    <sheet name="1 день " sheetId="20" r:id="rId11"/>
  </sheets>
  <externalReferences>
    <externalReference r:id="rId12"/>
    <externalReference r:id="rId13"/>
    <externalReference r:id="rId14"/>
    <externalReference r:id="rId15"/>
  </externalReferences>
  <definedNames>
    <definedName name="_GoBack" localSheetId="1">'9 день'!$B$32</definedName>
    <definedName name="_xlnm._FilterDatabase" localSheetId="0" hidden="1">'10 день'!$B$2:$B$36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4" l="1"/>
  <c r="F29" i="5"/>
  <c r="G29" i="5"/>
  <c r="G87" i="5"/>
  <c r="C85" i="6"/>
  <c r="C75" i="6"/>
  <c r="C28" i="6"/>
  <c r="C26" i="6"/>
  <c r="H26" i="6"/>
  <c r="H27" i="14"/>
  <c r="H64" i="7"/>
  <c r="H56" i="7"/>
  <c r="H10" i="7"/>
  <c r="H30" i="14"/>
  <c r="H18" i="14"/>
  <c r="J23" i="8"/>
  <c r="I23" i="8"/>
  <c r="G23" i="8"/>
  <c r="H23" i="8"/>
  <c r="D23" i="8"/>
  <c r="G19" i="8"/>
  <c r="H19" i="8"/>
  <c r="I19" i="8"/>
  <c r="J19" i="8"/>
  <c r="I19" i="9"/>
  <c r="I12" i="9"/>
  <c r="C12" i="9"/>
  <c r="F12" i="9"/>
  <c r="G12" i="9"/>
  <c r="H12" i="9"/>
  <c r="I10" i="9"/>
  <c r="H19" i="21"/>
  <c r="E19" i="21"/>
  <c r="C19" i="21"/>
  <c r="C11" i="21"/>
  <c r="H11" i="21"/>
  <c r="G11" i="21"/>
  <c r="F11" i="21"/>
  <c r="E11" i="21"/>
  <c r="L24" i="12"/>
  <c r="K19" i="12"/>
  <c r="L19" i="12"/>
  <c r="I12" i="12"/>
  <c r="E12" i="12"/>
  <c r="E10" i="12"/>
  <c r="I10" i="12"/>
  <c r="J10" i="12"/>
  <c r="K10" i="12"/>
  <c r="K22" i="20"/>
  <c r="J22" i="20"/>
  <c r="I22" i="20"/>
  <c r="H22" i="20"/>
  <c r="D22" i="20"/>
  <c r="K12" i="20"/>
  <c r="J12" i="20"/>
  <c r="I12" i="20"/>
  <c r="H12" i="20"/>
  <c r="D12" i="20"/>
  <c r="D10" i="20"/>
  <c r="H10" i="20"/>
  <c r="I10" i="20"/>
  <c r="J10" i="20"/>
  <c r="P33" i="12"/>
  <c r="D24" i="8" l="1"/>
  <c r="G88" i="5"/>
  <c r="I24" i="8"/>
  <c r="G24" i="8"/>
  <c r="J24" i="8"/>
  <c r="E24" i="21"/>
  <c r="H66" i="7"/>
  <c r="C86" i="6"/>
  <c r="I23" i="20"/>
  <c r="J23" i="20"/>
  <c r="H86" i="6"/>
  <c r="I24" i="9"/>
  <c r="H20" i="14"/>
  <c r="G20" i="14"/>
  <c r="F20" i="14"/>
  <c r="E20" i="14"/>
  <c r="L12" i="12"/>
  <c r="J12" i="12"/>
  <c r="C19" i="9" l="1"/>
  <c r="C24" i="9" s="1"/>
  <c r="F19" i="9"/>
  <c r="G19" i="9"/>
  <c r="H19" i="9"/>
  <c r="F19" i="21"/>
  <c r="F24" i="21" s="1"/>
  <c r="G19" i="21"/>
  <c r="G24" i="21" s="1"/>
  <c r="E75" i="6" l="1"/>
  <c r="H23" i="21" l="1"/>
  <c r="H24" i="21" s="1"/>
  <c r="C23" i="21" l="1"/>
  <c r="C24" i="21" s="1"/>
  <c r="F73" i="5" l="1"/>
  <c r="G26" i="6"/>
  <c r="C56" i="7"/>
  <c r="F10" i="7"/>
  <c r="E10" i="7"/>
  <c r="C10" i="7"/>
  <c r="F27" i="14"/>
  <c r="E27" i="14"/>
  <c r="E73" i="5" l="1"/>
  <c r="D73" i="5"/>
  <c r="C73" i="5"/>
  <c r="C87" i="5"/>
  <c r="E87" i="5"/>
  <c r="F87" i="5"/>
  <c r="C29" i="5"/>
  <c r="D29" i="5"/>
  <c r="E29" i="5"/>
  <c r="G56" i="7"/>
  <c r="F56" i="7"/>
  <c r="C88" i="5" l="1"/>
  <c r="C27" i="14"/>
  <c r="E26" i="9"/>
  <c r="E27" i="9" s="1"/>
  <c r="H26" i="21"/>
  <c r="H27" i="21" s="1"/>
  <c r="G26" i="21"/>
  <c r="G27" i="21" s="1"/>
  <c r="F26" i="21"/>
  <c r="F27" i="21" s="1"/>
  <c r="E26" i="21"/>
  <c r="E27" i="21" s="1"/>
  <c r="J19" i="12" l="1"/>
  <c r="I19" i="12"/>
  <c r="E19" i="12"/>
  <c r="E9" i="8" l="1"/>
  <c r="F9" i="8"/>
  <c r="K9" i="8"/>
  <c r="K24" i="12"/>
  <c r="M22" i="12"/>
  <c r="I24" i="12"/>
  <c r="J24" i="12"/>
  <c r="H74" i="5" l="1"/>
  <c r="F33" i="4" l="1"/>
  <c r="G33" i="4"/>
  <c r="E33" i="4"/>
  <c r="F19" i="4"/>
  <c r="G19" i="4"/>
  <c r="H19" i="4"/>
  <c r="H34" i="4" s="1"/>
  <c r="E19" i="4"/>
  <c r="F26" i="6"/>
  <c r="E26" i="6"/>
  <c r="G34" i="4" l="1"/>
  <c r="F13" i="3" s="1"/>
  <c r="F34" i="4"/>
  <c r="E34" i="4"/>
  <c r="F6" i="3" l="1"/>
  <c r="E6" i="3"/>
  <c r="G6" i="3"/>
  <c r="D6" i="3"/>
  <c r="E19" i="20"/>
  <c r="G4" i="3" l="1"/>
  <c r="E4" i="3"/>
  <c r="D4" i="3"/>
  <c r="F4" i="3"/>
  <c r="H26" i="20" l="1"/>
  <c r="H25" i="20"/>
  <c r="K25" i="20"/>
  <c r="J25" i="20"/>
  <c r="I25" i="20"/>
  <c r="I26" i="20"/>
  <c r="K26" i="20"/>
  <c r="J26" i="20"/>
  <c r="D88" i="5"/>
  <c r="D90" i="5" l="1"/>
  <c r="D91" i="5"/>
  <c r="F85" i="6"/>
  <c r="G85" i="6"/>
  <c r="I85" i="6"/>
  <c r="E85" i="6"/>
  <c r="F64" i="7"/>
  <c r="G64" i="7"/>
  <c r="E64" i="7"/>
  <c r="G10" i="7"/>
  <c r="F18" i="14"/>
  <c r="E18" i="14"/>
  <c r="H69" i="7" l="1"/>
  <c r="H68" i="7"/>
  <c r="G10" i="9"/>
  <c r="G24" i="9" s="1"/>
  <c r="H10" i="9"/>
  <c r="H24" i="9" s="1"/>
  <c r="F10" i="9"/>
  <c r="K25" i="12"/>
  <c r="K27" i="12" s="1"/>
  <c r="L27" i="12"/>
  <c r="J25" i="12"/>
  <c r="J27" i="12" s="1"/>
  <c r="I25" i="12"/>
  <c r="I27" i="12" s="1"/>
  <c r="I26" i="9" l="1"/>
  <c r="I27" i="9" s="1"/>
  <c r="F30" i="14"/>
  <c r="G30" i="14"/>
  <c r="E30" i="14"/>
  <c r="E34" i="14" l="1"/>
  <c r="E33" i="14"/>
  <c r="C30" i="14"/>
  <c r="D9" i="3"/>
  <c r="H13" i="14"/>
  <c r="G13" i="14"/>
  <c r="F13" i="14"/>
  <c r="E13" i="14"/>
  <c r="H11" i="14"/>
  <c r="G11" i="14"/>
  <c r="F11" i="14"/>
  <c r="E11" i="14"/>
  <c r="I9" i="14"/>
  <c r="H9" i="14"/>
  <c r="G9" i="14"/>
  <c r="F9" i="14"/>
  <c r="E9" i="14"/>
  <c r="C9" i="14"/>
  <c r="C11" i="14" s="1"/>
  <c r="C13" i="14" s="1"/>
  <c r="H8" i="14"/>
  <c r="G8" i="14"/>
  <c r="F8" i="14"/>
  <c r="E8" i="14"/>
  <c r="C8" i="14"/>
  <c r="C10" i="14" s="1"/>
  <c r="C12" i="14" s="1"/>
  <c r="I31" i="14" l="1"/>
  <c r="F9" i="3"/>
  <c r="G34" i="14"/>
  <c r="G33" i="14"/>
  <c r="E9" i="3"/>
  <c r="F34" i="14"/>
  <c r="F33" i="14"/>
  <c r="H34" i="14"/>
  <c r="H33" i="14"/>
  <c r="E24" i="12" l="1"/>
  <c r="F19" i="12"/>
  <c r="J28" i="12" l="1"/>
  <c r="E5" i="3"/>
  <c r="L28" i="12"/>
  <c r="G5" i="3"/>
  <c r="I28" i="12"/>
  <c r="D5" i="3"/>
  <c r="K28" i="12"/>
  <c r="F5" i="3"/>
  <c r="E23" i="9" l="1"/>
  <c r="D23" i="9"/>
  <c r="G7" i="3"/>
  <c r="F7" i="3" l="1"/>
  <c r="H26" i="9"/>
  <c r="H27" i="9" s="1"/>
  <c r="E7" i="3"/>
  <c r="G26" i="9"/>
  <c r="G27" i="9" s="1"/>
  <c r="D7" i="3"/>
  <c r="F26" i="9"/>
  <c r="F27" i="9" s="1"/>
  <c r="K24" i="8"/>
  <c r="E8" i="3" l="1"/>
  <c r="H26" i="8"/>
  <c r="H27" i="8"/>
  <c r="D8" i="3"/>
  <c r="G26" i="8"/>
  <c r="G27" i="8"/>
  <c r="G8" i="3" l="1"/>
  <c r="J27" i="8"/>
  <c r="J26" i="8"/>
  <c r="F8" i="3"/>
  <c r="I26" i="8"/>
  <c r="I27" i="8"/>
  <c r="I64" i="7" l="1"/>
  <c r="C64" i="7"/>
  <c r="H63" i="7"/>
  <c r="G63" i="7"/>
  <c r="F63" i="7"/>
  <c r="E63" i="7"/>
  <c r="C61" i="7"/>
  <c r="C62" i="7" s="1"/>
  <c r="H59" i="7"/>
  <c r="G59" i="7"/>
  <c r="F59" i="7"/>
  <c r="C51" i="7"/>
  <c r="C52" i="7" s="1"/>
  <c r="I48" i="7"/>
  <c r="G48" i="7"/>
  <c r="F48" i="7"/>
  <c r="H47" i="7"/>
  <c r="G47" i="7"/>
  <c r="F47" i="7"/>
  <c r="E47" i="7"/>
  <c r="C47" i="7"/>
  <c r="I44" i="7"/>
  <c r="H44" i="7"/>
  <c r="G44" i="7"/>
  <c r="F44" i="7"/>
  <c r="E44" i="7"/>
  <c r="C39" i="7"/>
  <c r="C40" i="7" s="1"/>
  <c r="C41" i="7" s="1"/>
  <c r="C42" i="7" s="1"/>
  <c r="C43" i="7" s="1"/>
  <c r="C44" i="7" s="1"/>
  <c r="C45" i="7" s="1"/>
  <c r="H33" i="7"/>
  <c r="G33" i="7"/>
  <c r="F33" i="7"/>
  <c r="E33" i="7"/>
  <c r="C29" i="7"/>
  <c r="C30" i="7" s="1"/>
  <c r="C31" i="7" s="1"/>
  <c r="C32" i="7" s="1"/>
  <c r="C26" i="7"/>
  <c r="C28" i="7" s="1"/>
  <c r="C25" i="7"/>
  <c r="C27" i="7" s="1"/>
  <c r="G10" i="3"/>
  <c r="G66" i="7"/>
  <c r="E66" i="7"/>
  <c r="F10" i="3" l="1"/>
  <c r="G69" i="7"/>
  <c r="G68" i="7"/>
  <c r="E10" i="3"/>
  <c r="F68" i="7"/>
  <c r="F69" i="7"/>
  <c r="D10" i="3"/>
  <c r="E68" i="7"/>
  <c r="E69" i="7"/>
  <c r="I66" i="7"/>
  <c r="H82" i="6"/>
  <c r="G82" i="6"/>
  <c r="F82" i="6"/>
  <c r="E82" i="6"/>
  <c r="C79" i="6"/>
  <c r="C80" i="6" s="1"/>
  <c r="C82" i="6" s="1"/>
  <c r="E69" i="6"/>
  <c r="F68" i="6"/>
  <c r="I67" i="6"/>
  <c r="H67" i="6"/>
  <c r="G67" i="6"/>
  <c r="F67" i="6"/>
  <c r="E67" i="6"/>
  <c r="C67" i="6"/>
  <c r="C66" i="6"/>
  <c r="I56" i="6"/>
  <c r="H56" i="6"/>
  <c r="G56" i="6"/>
  <c r="F56" i="6"/>
  <c r="E56" i="6"/>
  <c r="H55" i="6"/>
  <c r="G55" i="6"/>
  <c r="F55" i="6"/>
  <c r="E55" i="6"/>
  <c r="H54" i="6"/>
  <c r="G54" i="6"/>
  <c r="F54" i="6"/>
  <c r="E54" i="6"/>
  <c r="I53" i="6"/>
  <c r="H53" i="6"/>
  <c r="G53" i="6"/>
  <c r="F53" i="6"/>
  <c r="E53" i="6"/>
  <c r="C53" i="6"/>
  <c r="C54" i="6" s="1"/>
  <c r="C55" i="6" s="1"/>
  <c r="C56" i="6" s="1"/>
  <c r="I52" i="6"/>
  <c r="H52" i="6"/>
  <c r="G52" i="6"/>
  <c r="F52" i="6"/>
  <c r="E52" i="6"/>
  <c r="I48" i="6"/>
  <c r="H48" i="6"/>
  <c r="G48" i="6"/>
  <c r="F48" i="6"/>
  <c r="E48" i="6"/>
  <c r="I45" i="6"/>
  <c r="H45" i="6"/>
  <c r="G45" i="6"/>
  <c r="F45" i="6"/>
  <c r="E45" i="6"/>
  <c r="I43" i="6"/>
  <c r="H43" i="6"/>
  <c r="G43" i="6"/>
  <c r="F43" i="6"/>
  <c r="E43" i="6"/>
  <c r="I41" i="6"/>
  <c r="I57" i="6" s="1"/>
  <c r="H41" i="6"/>
  <c r="H57" i="6" s="1"/>
  <c r="G41" i="6"/>
  <c r="G57" i="6" s="1"/>
  <c r="F41" i="6"/>
  <c r="F57" i="6" s="1"/>
  <c r="E41" i="6"/>
  <c r="E57" i="6" s="1"/>
  <c r="C41" i="6"/>
  <c r="C42" i="6" s="1"/>
  <c r="C43" i="6" s="1"/>
  <c r="C35" i="6"/>
  <c r="C33" i="6"/>
  <c r="C32" i="6"/>
  <c r="C31" i="6"/>
  <c r="H24" i="6"/>
  <c r="G24" i="6"/>
  <c r="F24" i="6"/>
  <c r="E24" i="6"/>
  <c r="C20" i="6"/>
  <c r="C21" i="6" s="1"/>
  <c r="C22" i="6" s="1"/>
  <c r="I18" i="6"/>
  <c r="I86" i="6" s="1"/>
  <c r="H18" i="6"/>
  <c r="G18" i="6"/>
  <c r="G86" i="6" s="1"/>
  <c r="F18" i="6"/>
  <c r="F86" i="6" s="1"/>
  <c r="E18" i="6"/>
  <c r="E86" i="6" s="1"/>
  <c r="D14" i="6"/>
  <c r="H10" i="6"/>
  <c r="G10" i="6"/>
  <c r="F10" i="6"/>
  <c r="E10" i="6"/>
  <c r="H9" i="6"/>
  <c r="G9" i="6"/>
  <c r="F9" i="6"/>
  <c r="E9" i="6"/>
  <c r="I8" i="6"/>
  <c r="I12" i="6" s="1"/>
  <c r="H8" i="6"/>
  <c r="H12" i="6" s="1"/>
  <c r="G8" i="6"/>
  <c r="G12" i="6" s="1"/>
  <c r="F8" i="6"/>
  <c r="F12" i="6" s="1"/>
  <c r="E8" i="6"/>
  <c r="E12" i="6" s="1"/>
  <c r="C8" i="6"/>
  <c r="C9" i="6" s="1"/>
  <c r="C10" i="6" s="1"/>
  <c r="C11" i="6" s="1"/>
  <c r="G11" i="3" l="1"/>
  <c r="H89" i="6"/>
  <c r="H88" i="6"/>
  <c r="F11" i="3"/>
  <c r="G89" i="6"/>
  <c r="G88" i="6"/>
  <c r="E11" i="3"/>
  <c r="F89" i="6"/>
  <c r="F88" i="6"/>
  <c r="D11" i="3"/>
  <c r="E88" i="6"/>
  <c r="E89" i="6"/>
  <c r="H87" i="5"/>
  <c r="C82" i="5"/>
  <c r="C83" i="5" s="1"/>
  <c r="H78" i="5"/>
  <c r="G78" i="5"/>
  <c r="E78" i="5"/>
  <c r="C68" i="5"/>
  <c r="C69" i="5" s="1"/>
  <c r="G54" i="5"/>
  <c r="F54" i="5"/>
  <c r="E54" i="5"/>
  <c r="E88" i="5" s="1"/>
  <c r="D54" i="5"/>
  <c r="F46" i="5"/>
  <c r="E46" i="5"/>
  <c r="D46" i="5"/>
  <c r="F45" i="5"/>
  <c r="E45" i="5"/>
  <c r="D45" i="5"/>
  <c r="F44" i="5"/>
  <c r="E44" i="5"/>
  <c r="D44" i="5"/>
  <c r="F38" i="5"/>
  <c r="E38" i="5"/>
  <c r="D38" i="5"/>
  <c r="F37" i="5"/>
  <c r="D37" i="5"/>
  <c r="F36" i="5"/>
  <c r="E36" i="5"/>
  <c r="D36" i="5"/>
  <c r="C36" i="5"/>
  <c r="F88" i="5"/>
  <c r="H20" i="5"/>
  <c r="F19" i="5"/>
  <c r="E19" i="5"/>
  <c r="D19" i="5"/>
  <c r="F18" i="5"/>
  <c r="E18" i="5"/>
  <c r="D18" i="5"/>
  <c r="C18" i="5"/>
  <c r="C19" i="5" s="1"/>
  <c r="C12" i="5"/>
  <c r="C13" i="5" s="1"/>
  <c r="E12" i="3" l="1"/>
  <c r="E91" i="5"/>
  <c r="E90" i="5"/>
  <c r="D12" i="3"/>
  <c r="G12" i="3"/>
  <c r="G91" i="5"/>
  <c r="G90" i="5"/>
  <c r="F12" i="3"/>
  <c r="F91" i="5"/>
  <c r="F90" i="5"/>
  <c r="H88" i="5"/>
  <c r="C85" i="5"/>
  <c r="C84" i="5"/>
  <c r="G18" i="5" l="1"/>
  <c r="G19" i="5"/>
  <c r="H36" i="5" l="1"/>
  <c r="H37" i="5" l="1"/>
  <c r="G37" i="5" l="1"/>
  <c r="G36" i="5"/>
  <c r="H38" i="5"/>
  <c r="G38" i="5" l="1"/>
  <c r="H44" i="5" l="1"/>
  <c r="H46" i="5" l="1"/>
  <c r="G44" i="5" l="1"/>
  <c r="G46" i="5" l="1"/>
  <c r="G45" i="5"/>
  <c r="I34" i="4" l="1"/>
  <c r="C33" i="4"/>
  <c r="I32" i="4"/>
  <c r="I30" i="4"/>
  <c r="C19" i="4"/>
  <c r="G17" i="4"/>
  <c r="F17" i="4"/>
  <c r="E17" i="4"/>
  <c r="I12" i="4"/>
  <c r="C11" i="4"/>
  <c r="C12" i="4" s="1"/>
  <c r="C10" i="4"/>
  <c r="C34" i="4" l="1"/>
  <c r="G13" i="3"/>
  <c r="G14" i="3" s="1"/>
  <c r="G16" i="3" s="1"/>
  <c r="G17" i="3" s="1"/>
  <c r="H37" i="4"/>
  <c r="H36" i="4"/>
  <c r="F14" i="3"/>
  <c r="F16" i="3" s="1"/>
  <c r="F17" i="3" s="1"/>
  <c r="G37" i="4"/>
  <c r="G36" i="4"/>
  <c r="E13" i="3"/>
  <c r="E14" i="3" s="1"/>
  <c r="E16" i="3" s="1"/>
  <c r="E17" i="3" s="1"/>
  <c r="F36" i="4"/>
  <c r="F37" i="4"/>
  <c r="D13" i="3"/>
  <c r="D14" i="3" s="1"/>
  <c r="D16" i="3" s="1"/>
  <c r="D17" i="3" s="1"/>
  <c r="E37" i="4"/>
  <c r="E36" i="4"/>
  <c r="I17" i="4" l="1"/>
  <c r="I7" i="4"/>
  <c r="H17" i="4" l="1"/>
</calcChain>
</file>

<file path=xl/sharedStrings.xml><?xml version="1.0" encoding="utf-8"?>
<sst xmlns="http://schemas.openxmlformats.org/spreadsheetml/2006/main" count="575" uniqueCount="255">
  <si>
    <t>пятница-2</t>
  </si>
  <si>
    <t>Прием пищи</t>
  </si>
  <si>
    <t>Наименование блюда</t>
  </si>
  <si>
    <t>Вес  блюда</t>
  </si>
  <si>
    <t>Пищевые вещества (г)</t>
  </si>
  <si>
    <t>Энергетическая ценность (ккал)</t>
  </si>
  <si>
    <t>Витамин C</t>
  </si>
  <si>
    <t>№ рецептуры</t>
  </si>
  <si>
    <t>Б</t>
  </si>
  <si>
    <t>Ж</t>
  </si>
  <si>
    <t>У</t>
  </si>
  <si>
    <t>Завтрак:</t>
  </si>
  <si>
    <t>93</t>
  </si>
  <si>
    <t>Всего</t>
  </si>
  <si>
    <t xml:space="preserve">Хлеб пшеничный </t>
  </si>
  <si>
    <t>Масло сливочное</t>
  </si>
  <si>
    <t xml:space="preserve">Какао </t>
  </si>
  <si>
    <t>Молоко сгущенное с сахаром</t>
  </si>
  <si>
    <t>Сахар</t>
  </si>
  <si>
    <t xml:space="preserve">Вода </t>
  </si>
  <si>
    <t>Итого за завтрак</t>
  </si>
  <si>
    <t>2 завтрак</t>
  </si>
  <si>
    <t>Яблоки</t>
  </si>
  <si>
    <t>Итого за 2 завтрак</t>
  </si>
  <si>
    <t>Обед</t>
  </si>
  <si>
    <t>Картофельное пюре</t>
  </si>
  <si>
    <t xml:space="preserve">Картофель </t>
  </si>
  <si>
    <t>с 01.09 по 31.10 х/о –25%;</t>
  </si>
  <si>
    <t>с 01.11 по 31.12 х/о – 30%</t>
  </si>
  <si>
    <t>с 01.01 по 28-29.02 х/о – 35%</t>
  </si>
  <si>
    <t>с 01.03 по 31.08 х/о – 40%</t>
  </si>
  <si>
    <t>масса отварного картофеля</t>
  </si>
  <si>
    <t>Молоко</t>
  </si>
  <si>
    <t>Соль йодированная</t>
  </si>
  <si>
    <t>Компот из сухофруктов</t>
  </si>
  <si>
    <t>0001</t>
  </si>
  <si>
    <t>Ржаной</t>
  </si>
  <si>
    <t>Пшеничный</t>
  </si>
  <si>
    <t>Итого за обед</t>
  </si>
  <si>
    <t xml:space="preserve">Полдник </t>
  </si>
  <si>
    <t>Итого за полдник</t>
  </si>
  <si>
    <t>четверг-2</t>
  </si>
  <si>
    <t>Неделя 2 День 4</t>
  </si>
  <si>
    <t>Яйца</t>
  </si>
  <si>
    <t>1 1/4шт</t>
  </si>
  <si>
    <t>Молоко с м.д.ж. 2,5-3,2 %</t>
  </si>
  <si>
    <t>Масса омлетной смеси</t>
  </si>
  <si>
    <t>Масло коровье сладкосливочное</t>
  </si>
  <si>
    <t>Масса  готового омлета</t>
  </si>
  <si>
    <t>Хлеб пшеничный</t>
  </si>
  <si>
    <t>Кофейный напиток злаковый ) суррогатный), в т.ч. из цикория</t>
  </si>
  <si>
    <t>Итого за 2завтрак</t>
  </si>
  <si>
    <t xml:space="preserve"> Суп крестьянский со сметаной</t>
  </si>
  <si>
    <t>37</t>
  </si>
  <si>
    <t>с 01.09 по 31.10 х/о-25%</t>
  </si>
  <si>
    <t xml:space="preserve">с 01.11 по 31.12 х/о – 30% </t>
  </si>
  <si>
    <t xml:space="preserve">с 01.01 по 28-29.02 х/о – 35% </t>
  </si>
  <si>
    <t xml:space="preserve">с 01.03 по 31.08 х/о – 40% </t>
  </si>
  <si>
    <t>Морковь красная  6,4</t>
  </si>
  <si>
    <t>до 01.01 х/о – 20% 8,0 6</t>
  </si>
  <si>
    <t>с 01.01 х/о-25%</t>
  </si>
  <si>
    <t>Лук репчатый</t>
  </si>
  <si>
    <t>Петрушка (зелень)</t>
  </si>
  <si>
    <t>Пшено</t>
  </si>
  <si>
    <t>Сметана 15% жирности</t>
  </si>
  <si>
    <t>Вода питьевая</t>
  </si>
  <si>
    <t>0,792</t>
  </si>
  <si>
    <t>357</t>
  </si>
  <si>
    <t>Капуста тушенная</t>
  </si>
  <si>
    <t>Компот из смеси сухофруктов</t>
  </si>
  <si>
    <t>Смесь сухофруктов</t>
  </si>
  <si>
    <t>или курага</t>
  </si>
  <si>
    <t>или чернослив</t>
  </si>
  <si>
    <t>или изюм</t>
  </si>
  <si>
    <t>или яблоки сушеные</t>
  </si>
  <si>
    <t>или груши сушеные</t>
  </si>
  <si>
    <t>сахар-песок</t>
  </si>
  <si>
    <t>вода</t>
  </si>
  <si>
    <t>Масса  полуфабриката</t>
  </si>
  <si>
    <t>Масса  готовой запеканки</t>
  </si>
  <si>
    <t>Молоко сгущенное</t>
  </si>
  <si>
    <t xml:space="preserve"> Чай с   лимоном и сахаром</t>
  </si>
  <si>
    <t xml:space="preserve">Лимон </t>
  </si>
  <si>
    <t>Чай (заварка)</t>
  </si>
  <si>
    <t xml:space="preserve">Вода питьевая </t>
  </si>
  <si>
    <t>Итого за   день:</t>
  </si>
  <si>
    <t>Меню приготавляемых блюд</t>
  </si>
  <si>
    <t>среда-2</t>
  </si>
  <si>
    <t>Белки</t>
  </si>
  <si>
    <t xml:space="preserve">Жиры </t>
  </si>
  <si>
    <t>Углеводы</t>
  </si>
  <si>
    <t>НЕДЕЛЯ2 ДЕНЬ 3</t>
  </si>
  <si>
    <t>Крупа ячневая</t>
  </si>
  <si>
    <t xml:space="preserve">Масло сливочное  </t>
  </si>
  <si>
    <t xml:space="preserve"> Какао с молоком</t>
  </si>
  <si>
    <t>Какао- порошок</t>
  </si>
  <si>
    <t>Сок фруктовый</t>
  </si>
  <si>
    <t xml:space="preserve">Свекла </t>
  </si>
  <si>
    <t>До 1 января</t>
  </si>
  <si>
    <t>С 1 января</t>
  </si>
  <si>
    <t>Масса отварной очищенной свеклы</t>
  </si>
  <si>
    <t xml:space="preserve">Чеснок </t>
  </si>
  <si>
    <t>Масло растительное</t>
  </si>
  <si>
    <t>Капуста свежая</t>
  </si>
  <si>
    <t xml:space="preserve">Бульон </t>
  </si>
  <si>
    <t>Свекла</t>
  </si>
  <si>
    <t>Мясо</t>
  </si>
  <si>
    <t>Морковь</t>
  </si>
  <si>
    <t>До 01.01.х/о 20%</t>
  </si>
  <si>
    <t>С 01.01.х/о 25%</t>
  </si>
  <si>
    <t>Картофель</t>
  </si>
  <si>
    <t>С 01.11.по 31.12 х/о 30%</t>
  </si>
  <si>
    <t>С 01.01. по 28-29.02. х/о 35%</t>
  </si>
  <si>
    <t>С 01.03.по 31.08.х/о 40%</t>
  </si>
  <si>
    <t xml:space="preserve">Зелень </t>
  </si>
  <si>
    <t>Томат</t>
  </si>
  <si>
    <t>Сметана</t>
  </si>
  <si>
    <t xml:space="preserve">Пельмени мясные отварные  </t>
  </si>
  <si>
    <t xml:space="preserve">Пельмени </t>
  </si>
  <si>
    <t>Смесь сухая с витаминами для напитка (промышленного производства)</t>
  </si>
  <si>
    <t>вторник-2</t>
  </si>
  <si>
    <t>Выход блюда</t>
  </si>
  <si>
    <t>Неделя 2 День 2</t>
  </si>
  <si>
    <t>Сахар-песок</t>
  </si>
  <si>
    <t>Хлеб с маслом и сыром</t>
  </si>
  <si>
    <t xml:space="preserve">Кофейный напиток с молоком
</t>
  </si>
  <si>
    <t>Бананы</t>
  </si>
  <si>
    <t xml:space="preserve">Итого за 2 завтрак </t>
  </si>
  <si>
    <t>молоко</t>
  </si>
  <si>
    <t>масло сливочное</t>
  </si>
  <si>
    <t xml:space="preserve">Всего </t>
  </si>
  <si>
    <t>Или курага</t>
  </si>
  <si>
    <t>Или чернослив</t>
  </si>
  <si>
    <t>Или урюк</t>
  </si>
  <si>
    <t>Или изюм</t>
  </si>
  <si>
    <t>Или яблоки сушеные</t>
  </si>
  <si>
    <t>Или груши сушеные</t>
  </si>
  <si>
    <t>Вода</t>
  </si>
  <si>
    <t>Варенец</t>
  </si>
  <si>
    <t xml:space="preserve">Сахар </t>
  </si>
  <si>
    <t>пятница -1</t>
  </si>
  <si>
    <t>Неделя 1 День 1</t>
  </si>
  <si>
    <t xml:space="preserve"> </t>
  </si>
  <si>
    <t>Кофейный напиток с молоком</t>
  </si>
  <si>
    <t>Итого 2 завтрак</t>
  </si>
  <si>
    <t xml:space="preserve">Суп рыбный из консервов </t>
  </si>
  <si>
    <t>Итого за  день:</t>
  </si>
  <si>
    <t>четверг -1</t>
  </si>
  <si>
    <t>Каша молочная «Дружба»</t>
  </si>
  <si>
    <t>Какао с молоком</t>
  </si>
  <si>
    <t>Итого за  2 завтрак</t>
  </si>
  <si>
    <t xml:space="preserve">Кисель </t>
  </si>
  <si>
    <t>Итого за  обед</t>
  </si>
  <si>
    <t>Чай с сахаром</t>
  </si>
  <si>
    <t>Итого за  полдник</t>
  </si>
  <si>
    <t>Среда -1</t>
  </si>
  <si>
    <t>Неделя1 День 3</t>
  </si>
  <si>
    <t>Чай с молоком</t>
  </si>
  <si>
    <t xml:space="preserve">2-ой  завтрак </t>
  </si>
  <si>
    <t>Итого за 2  завтрак</t>
  </si>
  <si>
    <t>Понедельник -1</t>
  </si>
  <si>
    <t>норма</t>
  </si>
  <si>
    <t>разница</t>
  </si>
  <si>
    <t>%</t>
  </si>
  <si>
    <t>Вода питьевая детская (на весь день) , 300 мл.</t>
  </si>
  <si>
    <t xml:space="preserve"> Вторник -1</t>
  </si>
  <si>
    <t>Зеленый горошек отварной</t>
  </si>
  <si>
    <t>Капуста тушенная с мясом, курой</t>
  </si>
  <si>
    <t>Итого  полдник</t>
  </si>
  <si>
    <t>Итого за день:</t>
  </si>
  <si>
    <t>Ккал</t>
  </si>
  <si>
    <t>итог</t>
  </si>
  <si>
    <t>Возрастная категория от 3 до 7 лет Вода питьевая детская (на весь день), 300мл.</t>
  </si>
  <si>
    <t>понедельник-2</t>
  </si>
  <si>
    <t>Вес блюда</t>
  </si>
  <si>
    <t>Неделя2 День 1</t>
  </si>
  <si>
    <t>Плов из отварной птицы</t>
  </si>
  <si>
    <t xml:space="preserve">Вес  блюда </t>
  </si>
  <si>
    <t xml:space="preserve">                                            Вода питьевая детская (на весь день) , 300 мл.                                 </t>
  </si>
  <si>
    <t>Жаркое по - домашнему</t>
  </si>
  <si>
    <t xml:space="preserve">       Вода питьевая детская (на весь день) , 300 мл.   </t>
  </si>
  <si>
    <t>Чай с   сахаром</t>
  </si>
  <si>
    <t>Неделя 1 День 2</t>
  </si>
  <si>
    <t>Неделя 1День 4</t>
  </si>
  <si>
    <t>Неделя1 День 5</t>
  </si>
  <si>
    <t xml:space="preserve"> Кофейный напиток  с молоком </t>
  </si>
  <si>
    <t>Неделя 2День 5</t>
  </si>
  <si>
    <t>Хлеб пшеничный с маслом</t>
  </si>
  <si>
    <t>Хлеб пшеничный  с маслом</t>
  </si>
  <si>
    <t xml:space="preserve">Вода питьевая детская (на весь день) , 300 мл.                         </t>
  </si>
  <si>
    <t>Кефир</t>
  </si>
  <si>
    <t>Хлеб ржаной</t>
  </si>
  <si>
    <t xml:space="preserve"> Вода питьевая детская (на весь день), 300мл.</t>
  </si>
  <si>
    <t xml:space="preserve">Каша  ячневая  молочная </t>
  </si>
  <si>
    <t>6;0001</t>
  </si>
  <si>
    <t>Салат "Витаминный"</t>
  </si>
  <si>
    <t>Тефтели мясные</t>
  </si>
  <si>
    <t>Яйцо вареное</t>
  </si>
  <si>
    <t>Салат из свежих помидоров и огурцов</t>
  </si>
  <si>
    <t>Салат из белокочанной капусты</t>
  </si>
  <si>
    <t>Гречка отварная</t>
  </si>
  <si>
    <t>Соус сметанный</t>
  </si>
  <si>
    <t xml:space="preserve">Чай с сахаром     </t>
  </si>
  <si>
    <t>Печенье</t>
  </si>
  <si>
    <t xml:space="preserve">Суп картофельный </t>
  </si>
  <si>
    <t xml:space="preserve">Суп гречневый     </t>
  </si>
  <si>
    <t>Свекольник со сметаной</t>
  </si>
  <si>
    <t>Норма</t>
  </si>
  <si>
    <t>Разница</t>
  </si>
  <si>
    <t>Суп «Рассольник» со сметаной</t>
  </si>
  <si>
    <t>Борщ  со сметаной</t>
  </si>
  <si>
    <t xml:space="preserve">Какао с молоком  </t>
  </si>
  <si>
    <t>Суп-лапша на курином бульоне</t>
  </si>
  <si>
    <t>Рыба тушеная с овощами</t>
  </si>
  <si>
    <t xml:space="preserve">Хлеб пшеничный с маслом  </t>
  </si>
  <si>
    <t>Гуляш из мяса</t>
  </si>
  <si>
    <t>Меню приготавляемых блюд. Возрастная категория от 3 до 7</t>
  </si>
  <si>
    <t>Меню приготовляемых блюд.  Возрастная категория: от 3 до 7 лет</t>
  </si>
  <si>
    <t>Меню приготовляемых блюд. Возрастная категория от 3 до 7 лет</t>
  </si>
  <si>
    <r>
      <rPr>
        <b/>
        <sz val="12"/>
        <color theme="1"/>
        <rFont val="Times New Roman"/>
        <family val="1"/>
        <charset val="204"/>
      </rPr>
      <t xml:space="preserve">                                                </t>
    </r>
    <r>
      <rPr>
        <sz val="12"/>
        <color theme="1"/>
        <rFont val="Times New Roman"/>
        <family val="1"/>
        <charset val="204"/>
      </rPr>
      <t>Возрастная категория от 3 до 7 лет Вода питьевая детская (на весь день), 300мл.</t>
    </r>
  </si>
  <si>
    <t>Возрастная категория от 3 до 7 летВода питьевая детская (на весь день), 300мл.</t>
  </si>
  <si>
    <t>Кисель</t>
  </si>
  <si>
    <t>Котлета мясная с томатным соусом (70/10)</t>
  </si>
  <si>
    <t xml:space="preserve">Котлеты рыбные  </t>
  </si>
  <si>
    <t>9,4</t>
  </si>
  <si>
    <t>Суп гороховый</t>
  </si>
  <si>
    <t>156.1</t>
  </si>
  <si>
    <t>Салат из свеклы с чесноком</t>
  </si>
  <si>
    <t>Пряник</t>
  </si>
  <si>
    <t>Вареники с творогом</t>
  </si>
  <si>
    <t>Каша молочная рисовая</t>
  </si>
  <si>
    <t>Каша геркулесовая молочная</t>
  </si>
  <si>
    <t>19.93</t>
  </si>
  <si>
    <t>Каша молочная геркулесовая</t>
  </si>
  <si>
    <t>Хлеб пшеничный с маслом и сыром</t>
  </si>
  <si>
    <t>Пирожок с повидлом</t>
  </si>
  <si>
    <t>0.4</t>
  </si>
  <si>
    <t>10,1!</t>
  </si>
  <si>
    <t>0.1</t>
  </si>
  <si>
    <t>600</t>
  </si>
  <si>
    <t>Борщ со сметаной</t>
  </si>
  <si>
    <t>Ватрушка королевская</t>
  </si>
  <si>
    <t>Салат из кукурузы</t>
  </si>
  <si>
    <t>Суп молочный вермишелевый</t>
  </si>
  <si>
    <t>Каша манная молочная</t>
  </si>
  <si>
    <t>Каша пшенная молочная</t>
  </si>
  <si>
    <t>Пирожок с морковью</t>
  </si>
  <si>
    <t>Пудинг из творога</t>
  </si>
  <si>
    <t>Макароны отварные</t>
  </si>
  <si>
    <t>Рагу овощное с мясом</t>
  </si>
  <si>
    <t>Пирожок с творогом</t>
  </si>
  <si>
    <t>Суп гречневый молочный</t>
  </si>
  <si>
    <t>Цена</t>
  </si>
  <si>
    <t xml:space="preserve">Повар: </t>
  </si>
  <si>
    <t>Долматова Е.Ф.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</si>
</sst>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5" tint="-0.49998474074526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5" tint="-0.49998474074526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5" tint="-0.249977111117893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5" tint="-0.249977111117893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5" tint="-0.24997711111789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9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0"/>
      <color theme="5" tint="-0.24997711111789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1"/>
      <color theme="5" tint="-0.249977111117893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5" tint="-0.49998474074526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374">
    <xf numFmtId="0" fontId="0" fillId="0" borderId="0" xfId="0"/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/>
    <xf numFmtId="2" fontId="3" fillId="0" borderId="4" xfId="0" applyNumberFormat="1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7" xfId="0" applyFont="1" applyBorder="1" applyAlignment="1">
      <alignment vertical="top"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vertical="top" wrapText="1"/>
    </xf>
    <xf numFmtId="0" fontId="3" fillId="0" borderId="4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6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2" borderId="4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justify" vertical="top" wrapText="1"/>
    </xf>
    <xf numFmtId="0" fontId="0" fillId="2" borderId="0" xfId="0" applyFill="1"/>
    <xf numFmtId="0" fontId="0" fillId="3" borderId="0" xfId="0" applyFill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justify" vertical="top" wrapText="1"/>
    </xf>
    <xf numFmtId="0" fontId="3" fillId="0" borderId="4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2" fontId="11" fillId="2" borderId="4" xfId="0" applyNumberFormat="1" applyFont="1" applyFill="1" applyBorder="1" applyAlignment="1">
      <alignment horizontal="justify" vertical="top" wrapText="1"/>
    </xf>
    <xf numFmtId="0" fontId="11" fillId="2" borderId="4" xfId="0" applyFont="1" applyFill="1" applyBorder="1" applyAlignment="1">
      <alignment horizontal="justify" vertical="top" wrapText="1"/>
    </xf>
    <xf numFmtId="0" fontId="12" fillId="0" borderId="0" xfId="0" applyFont="1"/>
    <xf numFmtId="0" fontId="13" fillId="0" borderId="0" xfId="2"/>
    <xf numFmtId="0" fontId="2" fillId="3" borderId="4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center" vertical="top" wrapText="1"/>
    </xf>
    <xf numFmtId="0" fontId="13" fillId="2" borderId="0" xfId="2" applyFill="1"/>
    <xf numFmtId="0" fontId="17" fillId="0" borderId="0" xfId="2" applyFont="1" applyAlignment="1">
      <alignment horizontal="right"/>
    </xf>
    <xf numFmtId="0" fontId="13" fillId="3" borderId="0" xfId="2" applyFill="1"/>
    <xf numFmtId="0" fontId="13" fillId="0" borderId="0" xfId="2" applyAlignment="1">
      <alignment horizontal="right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0" fillId="0" borderId="0" xfId="0" applyAlignment="1">
      <alignment horizontal="center"/>
    </xf>
    <xf numFmtId="0" fontId="0" fillId="2" borderId="4" xfId="0" applyFill="1" applyBorder="1"/>
    <xf numFmtId="0" fontId="3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11" fillId="2" borderId="4" xfId="0" applyFont="1" applyFill="1" applyBorder="1" applyAlignment="1">
      <alignment vertical="top" wrapText="1"/>
    </xf>
    <xf numFmtId="0" fontId="2" fillId="0" borderId="4" xfId="0" applyFont="1" applyBorder="1"/>
    <xf numFmtId="0" fontId="7" fillId="0" borderId="4" xfId="0" applyFont="1" applyBorder="1"/>
    <xf numFmtId="165" fontId="0" fillId="0" borderId="0" xfId="0" applyNumberFormat="1"/>
    <xf numFmtId="0" fontId="15" fillId="2" borderId="4" xfId="0" applyFont="1" applyFill="1" applyBorder="1" applyAlignment="1">
      <alignment horizontal="justify" vertical="top" wrapText="1"/>
    </xf>
    <xf numFmtId="0" fontId="20" fillId="0" borderId="8" xfId="0" applyFont="1" applyBorder="1"/>
    <xf numFmtId="0" fontId="2" fillId="2" borderId="4" xfId="0" applyFont="1" applyFill="1" applyBorder="1" applyAlignment="1">
      <alignment horizontal="left" vertical="top" wrapText="1"/>
    </xf>
    <xf numFmtId="0" fontId="21" fillId="0" borderId="0" xfId="0" applyFont="1"/>
    <xf numFmtId="164" fontId="21" fillId="0" borderId="0" xfId="0" applyNumberFormat="1" applyFont="1"/>
    <xf numFmtId="0" fontId="0" fillId="2" borderId="0" xfId="0" applyFill="1" applyAlignment="1">
      <alignment horizontal="center"/>
    </xf>
    <xf numFmtId="0" fontId="17" fillId="2" borderId="0" xfId="0" applyFont="1" applyFill="1"/>
    <xf numFmtId="0" fontId="17" fillId="0" borderId="0" xfId="0" applyFont="1"/>
    <xf numFmtId="0" fontId="2" fillId="0" borderId="5" xfId="0" applyFont="1" applyBorder="1" applyAlignment="1">
      <alignment vertical="top" wrapText="1"/>
    </xf>
    <xf numFmtId="0" fontId="22" fillId="0" borderId="4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left" vertical="top" wrapText="1"/>
    </xf>
    <xf numFmtId="164" fontId="0" fillId="2" borderId="0" xfId="0" applyNumberFormat="1" applyFill="1"/>
    <xf numFmtId="0" fontId="0" fillId="0" borderId="0" xfId="0" applyAlignment="1">
      <alignment horizontal="left"/>
    </xf>
    <xf numFmtId="0" fontId="7" fillId="3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justify" vertical="top" wrapText="1"/>
    </xf>
    <xf numFmtId="0" fontId="7" fillId="2" borderId="4" xfId="0" applyFont="1" applyFill="1" applyBorder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7" fillId="0" borderId="4" xfId="0" applyFont="1" applyBorder="1" applyAlignment="1">
      <alignment vertical="top" wrapText="1"/>
    </xf>
    <xf numFmtId="0" fontId="7" fillId="2" borderId="4" xfId="0" applyFont="1" applyFill="1" applyBorder="1" applyAlignment="1">
      <alignment horizontal="justify" vertical="top" wrapText="1"/>
    </xf>
    <xf numFmtId="0" fontId="7" fillId="2" borderId="4" xfId="0" applyFont="1" applyFill="1" applyBorder="1"/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justify" vertical="top" wrapText="1"/>
    </xf>
    <xf numFmtId="0" fontId="21" fillId="3" borderId="0" xfId="0" applyFont="1" applyFill="1"/>
    <xf numFmtId="0" fontId="24" fillId="0" borderId="0" xfId="0" applyFont="1"/>
    <xf numFmtId="0" fontId="25" fillId="0" borderId="0" xfId="0" applyFont="1"/>
    <xf numFmtId="0" fontId="19" fillId="0" borderId="4" xfId="0" applyFont="1" applyBorder="1" applyAlignment="1">
      <alignment horizontal="center" vertical="top" wrapText="1"/>
    </xf>
    <xf numFmtId="0" fontId="1" fillId="2" borderId="0" xfId="0" applyFont="1" applyFill="1"/>
    <xf numFmtId="0" fontId="27" fillId="0" borderId="0" xfId="0" applyFont="1" applyAlignment="1">
      <alignment horizontal="right" vertical="top" wrapText="1"/>
    </xf>
    <xf numFmtId="0" fontId="18" fillId="0" borderId="0" xfId="0" applyFont="1" applyAlignment="1">
      <alignment horizontal="center"/>
    </xf>
    <xf numFmtId="165" fontId="21" fillId="0" borderId="0" xfId="0" applyNumberFormat="1" applyFont="1"/>
    <xf numFmtId="0" fontId="2" fillId="4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justify" vertical="top" wrapText="1"/>
    </xf>
    <xf numFmtId="2" fontId="11" fillId="0" borderId="4" xfId="0" applyNumberFormat="1" applyFont="1" applyBorder="1" applyAlignment="1">
      <alignment horizontal="justify" vertical="top" wrapText="1"/>
    </xf>
    <xf numFmtId="164" fontId="11" fillId="0" borderId="4" xfId="0" applyNumberFormat="1" applyFont="1" applyBorder="1" applyAlignment="1">
      <alignment horizontal="justify" vertical="top" wrapText="1"/>
    </xf>
    <xf numFmtId="164" fontId="28" fillId="2" borderId="4" xfId="0" applyNumberFormat="1" applyFont="1" applyFill="1" applyBorder="1" applyAlignment="1">
      <alignment horizontal="justify" vertical="top" wrapText="1"/>
    </xf>
    <xf numFmtId="0" fontId="11" fillId="0" borderId="3" xfId="0" applyFont="1" applyBorder="1" applyAlignment="1">
      <alignment horizontal="left" vertical="top" wrapText="1"/>
    </xf>
    <xf numFmtId="0" fontId="11" fillId="3" borderId="4" xfId="0" applyFont="1" applyFill="1" applyBorder="1" applyAlignment="1">
      <alignment horizontal="justify" vertical="top" wrapText="1"/>
    </xf>
    <xf numFmtId="0" fontId="11" fillId="0" borderId="4" xfId="0" applyFont="1" applyBorder="1" applyAlignment="1">
      <alignment horizontal="left" vertical="top" wrapText="1"/>
    </xf>
    <xf numFmtId="164" fontId="11" fillId="2" borderId="4" xfId="0" applyNumberFormat="1" applyFont="1" applyFill="1" applyBorder="1" applyAlignment="1">
      <alignment horizontal="justify" vertical="top" wrapText="1"/>
    </xf>
    <xf numFmtId="0" fontId="11" fillId="2" borderId="4" xfId="0" applyFont="1" applyFill="1" applyBorder="1"/>
    <xf numFmtId="49" fontId="11" fillId="0" borderId="4" xfId="0" applyNumberFormat="1" applyFont="1" applyBorder="1" applyAlignment="1">
      <alignment horizontal="justify" vertical="top" wrapText="1"/>
    </xf>
    <xf numFmtId="0" fontId="7" fillId="3" borderId="4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21" fillId="2" borderId="0" xfId="0" applyFont="1" applyFill="1"/>
    <xf numFmtId="2" fontId="2" fillId="0" borderId="4" xfId="0" applyNumberFormat="1" applyFont="1" applyBorder="1"/>
    <xf numFmtId="2" fontId="2" fillId="2" borderId="4" xfId="0" applyNumberFormat="1" applyFont="1" applyFill="1" applyBorder="1"/>
    <xf numFmtId="0" fontId="7" fillId="2" borderId="4" xfId="0" applyFont="1" applyFill="1" applyBorder="1" applyAlignment="1">
      <alignment horizontal="left" vertical="top" wrapText="1"/>
    </xf>
    <xf numFmtId="0" fontId="7" fillId="0" borderId="11" xfId="0" applyFont="1" applyBorder="1" applyAlignment="1">
      <alignment horizontal="justify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0" borderId="9" xfId="0" applyFont="1" applyBorder="1" applyAlignment="1">
      <alignment horizontal="justify" vertical="top" wrapText="1"/>
    </xf>
    <xf numFmtId="2" fontId="7" fillId="0" borderId="4" xfId="0" applyNumberFormat="1" applyFont="1" applyBorder="1" applyAlignment="1">
      <alignment horizontal="justify" vertical="top" wrapText="1"/>
    </xf>
    <xf numFmtId="49" fontId="7" fillId="0" borderId="4" xfId="0" applyNumberFormat="1" applyFont="1" applyBorder="1" applyAlignment="1">
      <alignment horizontal="justify" vertical="top" wrapText="1"/>
    </xf>
    <xf numFmtId="2" fontId="7" fillId="0" borderId="4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2" borderId="4" xfId="0" applyFont="1" applyFill="1" applyBorder="1" applyAlignment="1">
      <alignment horizontal="left"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2" fontId="7" fillId="2" borderId="4" xfId="0" applyNumberFormat="1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/>
    </xf>
    <xf numFmtId="49" fontId="11" fillId="0" borderId="4" xfId="0" applyNumberFormat="1" applyFont="1" applyBorder="1" applyAlignment="1">
      <alignment horizontal="left" vertical="top" wrapText="1"/>
    </xf>
    <xf numFmtId="2" fontId="11" fillId="0" borderId="4" xfId="0" applyNumberFormat="1" applyFont="1" applyBorder="1" applyAlignment="1">
      <alignment horizontal="left" vertical="top" wrapText="1"/>
    </xf>
    <xf numFmtId="164" fontId="11" fillId="0" borderId="4" xfId="0" applyNumberFormat="1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left" vertical="top" wrapText="1"/>
    </xf>
    <xf numFmtId="2" fontId="11" fillId="4" borderId="4" xfId="0" applyNumberFormat="1" applyFont="1" applyFill="1" applyBorder="1" applyAlignment="1">
      <alignment horizontal="left" vertical="top" wrapText="1"/>
    </xf>
    <xf numFmtId="0" fontId="11" fillId="4" borderId="4" xfId="0" applyFont="1" applyFill="1" applyBorder="1" applyAlignment="1">
      <alignment horizontal="left" vertical="top" wrapText="1"/>
    </xf>
    <xf numFmtId="0" fontId="20" fillId="0" borderId="0" xfId="0" applyFont="1"/>
    <xf numFmtId="0" fontId="7" fillId="4" borderId="4" xfId="0" applyFont="1" applyFill="1" applyBorder="1" applyAlignment="1">
      <alignment horizontal="left" vertical="center" wrapText="1"/>
    </xf>
    <xf numFmtId="10" fontId="21" fillId="0" borderId="0" xfId="0" applyNumberFormat="1" applyFont="1"/>
    <xf numFmtId="0" fontId="31" fillId="0" borderId="0" xfId="0" applyFont="1" applyAlignment="1">
      <alignment horizontal="right" vertical="top" wrapText="1"/>
    </xf>
    <xf numFmtId="0" fontId="32" fillId="0" borderId="4" xfId="0" applyFont="1" applyBorder="1"/>
    <xf numFmtId="0" fontId="31" fillId="2" borderId="4" xfId="0" applyFont="1" applyFill="1" applyBorder="1"/>
    <xf numFmtId="0" fontId="31" fillId="0" borderId="4" xfId="0" applyFont="1" applyBorder="1"/>
    <xf numFmtId="2" fontId="31" fillId="0" borderId="4" xfId="1" applyNumberFormat="1" applyFont="1" applyBorder="1"/>
    <xf numFmtId="2" fontId="31" fillId="0" borderId="4" xfId="0" applyNumberFormat="1" applyFont="1" applyBorder="1"/>
    <xf numFmtId="164" fontId="31" fillId="0" borderId="4" xfId="0" applyNumberFormat="1" applyFont="1" applyBorder="1"/>
    <xf numFmtId="10" fontId="31" fillId="0" borderId="4" xfId="0" applyNumberFormat="1" applyFont="1" applyBorder="1"/>
    <xf numFmtId="0" fontId="21" fillId="0" borderId="0" xfId="0" applyFont="1" applyAlignment="1">
      <alignment horizontal="left"/>
    </xf>
    <xf numFmtId="0" fontId="29" fillId="0" borderId="0" xfId="0" applyFont="1"/>
    <xf numFmtId="0" fontId="3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6" fillId="4" borderId="4" xfId="0" applyFont="1" applyFill="1" applyBorder="1" applyAlignment="1">
      <alignment vertical="center" wrapText="1"/>
    </xf>
    <xf numFmtId="0" fontId="7" fillId="0" borderId="4" xfId="2" applyFont="1" applyBorder="1" applyAlignment="1">
      <alignment horizontal="left" vertical="top" wrapText="1"/>
    </xf>
    <xf numFmtId="0" fontId="21" fillId="2" borderId="4" xfId="0" applyFont="1" applyFill="1" applyBorder="1"/>
    <xf numFmtId="0" fontId="21" fillId="2" borderId="4" xfId="0" applyFont="1" applyFill="1" applyBorder="1" applyAlignment="1">
      <alignment horizontal="center"/>
    </xf>
    <xf numFmtId="0" fontId="29" fillId="2" borderId="4" xfId="0" applyFont="1" applyFill="1" applyBorder="1"/>
    <xf numFmtId="0" fontId="0" fillId="2" borderId="4" xfId="0" applyFill="1" applyBorder="1" applyAlignment="1">
      <alignment horizontal="center"/>
    </xf>
    <xf numFmtId="0" fontId="17" fillId="2" borderId="4" xfId="0" applyFont="1" applyFill="1" applyBorder="1"/>
    <xf numFmtId="0" fontId="31" fillId="2" borderId="4" xfId="0" applyFont="1" applyFill="1" applyBorder="1" applyAlignment="1">
      <alignment horizontal="center"/>
    </xf>
    <xf numFmtId="0" fontId="33" fillId="2" borderId="4" xfId="0" applyFont="1" applyFill="1" applyBorder="1"/>
    <xf numFmtId="0" fontId="2" fillId="0" borderId="4" xfId="2" applyFont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/>
    </xf>
    <xf numFmtId="0" fontId="2" fillId="0" borderId="0" xfId="2" applyFont="1" applyAlignment="1">
      <alignment horizontal="center" vertical="top" wrapText="1"/>
    </xf>
    <xf numFmtId="0" fontId="15" fillId="0" borderId="4" xfId="2" applyFont="1" applyBorder="1" applyAlignment="1">
      <alignment horizontal="center" vertical="top" wrapText="1"/>
    </xf>
    <xf numFmtId="0" fontId="16" fillId="2" borderId="0" xfId="2" applyFont="1" applyFill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6" fillId="2" borderId="4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center" vertical="top" wrapText="1"/>
    </xf>
    <xf numFmtId="0" fontId="32" fillId="2" borderId="4" xfId="2" applyFont="1" applyFill="1" applyBorder="1"/>
    <xf numFmtId="0" fontId="32" fillId="0" borderId="4" xfId="2" applyFont="1" applyBorder="1"/>
    <xf numFmtId="1" fontId="7" fillId="2" borderId="4" xfId="0" applyNumberFormat="1" applyFont="1" applyFill="1" applyBorder="1" applyAlignment="1">
      <alignment horizontal="left" vertical="top" wrapText="1"/>
    </xf>
    <xf numFmtId="164" fontId="7" fillId="2" borderId="4" xfId="0" applyNumberFormat="1" applyFont="1" applyFill="1" applyBorder="1" applyAlignment="1">
      <alignment horizontal="left" vertical="top" wrapText="1"/>
    </xf>
    <xf numFmtId="165" fontId="7" fillId="2" borderId="4" xfId="0" applyNumberFormat="1" applyFont="1" applyFill="1" applyBorder="1" applyAlignment="1">
      <alignment horizontal="left" vertical="top" wrapText="1"/>
    </xf>
    <xf numFmtId="165" fontId="11" fillId="2" borderId="4" xfId="0" applyNumberFormat="1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wrapText="1"/>
    </xf>
    <xf numFmtId="164" fontId="11" fillId="2" borderId="4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2" fontId="7" fillId="0" borderId="4" xfId="0" applyNumberFormat="1" applyFont="1" applyBorder="1" applyAlignment="1">
      <alignment horizontal="left"/>
    </xf>
    <xf numFmtId="12" fontId="11" fillId="2" borderId="4" xfId="0" applyNumberFormat="1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 indent="6"/>
    </xf>
    <xf numFmtId="0" fontId="3" fillId="2" borderId="4" xfId="0" applyFont="1" applyFill="1" applyBorder="1" applyAlignment="1">
      <alignment horizontal="left"/>
    </xf>
    <xf numFmtId="49" fontId="11" fillId="2" borderId="4" xfId="0" applyNumberFormat="1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7" fillId="2" borderId="4" xfId="0" applyNumberFormat="1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9" fillId="2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165" fontId="7" fillId="0" borderId="4" xfId="0" applyNumberFormat="1" applyFont="1" applyBorder="1" applyAlignment="1">
      <alignment horizontal="left" vertical="top" wrapText="1"/>
    </xf>
    <xf numFmtId="0" fontId="3" fillId="5" borderId="4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justify" vertical="top" wrapText="1"/>
    </xf>
    <xf numFmtId="0" fontId="3" fillId="2" borderId="4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0" borderId="4" xfId="2" applyFont="1" applyBorder="1" applyAlignment="1">
      <alignment horizontal="left" vertical="top" wrapText="1"/>
    </xf>
    <xf numFmtId="165" fontId="2" fillId="0" borderId="4" xfId="2" applyNumberFormat="1" applyFont="1" applyBorder="1" applyAlignment="1">
      <alignment horizontal="left" vertical="top" wrapText="1"/>
    </xf>
    <xf numFmtId="165" fontId="2" fillId="4" borderId="4" xfId="2" applyNumberFormat="1" applyFont="1" applyFill="1" applyBorder="1" applyAlignment="1">
      <alignment horizontal="left" vertical="top" wrapText="1"/>
    </xf>
    <xf numFmtId="2" fontId="2" fillId="4" borderId="4" xfId="2" applyNumberFormat="1" applyFont="1" applyFill="1" applyBorder="1" applyAlignment="1">
      <alignment horizontal="left" vertical="top" wrapText="1"/>
    </xf>
    <xf numFmtId="0" fontId="2" fillId="4" borderId="4" xfId="2" applyFont="1" applyFill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" fillId="3" borderId="4" xfId="2" applyFont="1" applyFill="1" applyBorder="1" applyAlignment="1">
      <alignment horizontal="left" vertical="top" wrapText="1"/>
    </xf>
    <xf numFmtId="0" fontId="16" fillId="3" borderId="4" xfId="2" applyFont="1" applyFill="1" applyBorder="1" applyAlignment="1">
      <alignment horizontal="left" vertical="top"/>
    </xf>
    <xf numFmtId="0" fontId="3" fillId="0" borderId="4" xfId="2" applyFont="1" applyBorder="1" applyAlignment="1">
      <alignment horizontal="left" vertical="top" wrapText="1"/>
    </xf>
    <xf numFmtId="0" fontId="11" fillId="0" borderId="4" xfId="2" applyFont="1" applyBorder="1" applyAlignment="1">
      <alignment horizontal="left" vertical="top" wrapText="1"/>
    </xf>
    <xf numFmtId="2" fontId="11" fillId="0" borderId="4" xfId="2" applyNumberFormat="1" applyFont="1" applyBorder="1" applyAlignment="1">
      <alignment horizontal="left" vertical="top" wrapText="1"/>
    </xf>
    <xf numFmtId="164" fontId="11" fillId="0" borderId="4" xfId="2" applyNumberFormat="1" applyFont="1" applyBorder="1" applyAlignment="1">
      <alignment horizontal="left" vertical="top" wrapText="1"/>
    </xf>
    <xf numFmtId="0" fontId="2" fillId="2" borderId="4" xfId="2" applyFont="1" applyFill="1" applyBorder="1" applyAlignment="1">
      <alignment horizontal="left" vertical="top" wrapText="1"/>
    </xf>
    <xf numFmtId="0" fontId="3" fillId="2" borderId="4" xfId="2" applyFont="1" applyFill="1" applyBorder="1" applyAlignment="1">
      <alignment horizontal="left" vertical="top" wrapText="1"/>
    </xf>
    <xf numFmtId="0" fontId="7" fillId="2" borderId="4" xfId="2" applyFont="1" applyFill="1" applyBorder="1" applyAlignment="1">
      <alignment horizontal="left" vertical="top" wrapText="1"/>
    </xf>
    <xf numFmtId="164" fontId="7" fillId="2" borderId="4" xfId="2" applyNumberFormat="1" applyFont="1" applyFill="1" applyBorder="1" applyAlignment="1">
      <alignment horizontal="left" vertical="top" wrapText="1"/>
    </xf>
    <xf numFmtId="0" fontId="11" fillId="2" borderId="4" xfId="2" applyFont="1" applyFill="1" applyBorder="1" applyAlignment="1">
      <alignment horizontal="left" vertical="top" wrapText="1"/>
    </xf>
    <xf numFmtId="164" fontId="11" fillId="2" borderId="4" xfId="2" applyNumberFormat="1" applyFont="1" applyFill="1" applyBorder="1" applyAlignment="1">
      <alignment horizontal="left" vertical="top" wrapText="1"/>
    </xf>
    <xf numFmtId="1" fontId="11" fillId="2" borderId="4" xfId="2" applyNumberFormat="1" applyFont="1" applyFill="1" applyBorder="1" applyAlignment="1">
      <alignment horizontal="left" vertical="top" wrapText="1"/>
    </xf>
    <xf numFmtId="0" fontId="3" fillId="3" borderId="4" xfId="2" applyFont="1" applyFill="1" applyBorder="1" applyAlignment="1">
      <alignment horizontal="left" vertical="top" wrapText="1"/>
    </xf>
    <xf numFmtId="0" fontId="11" fillId="2" borderId="3" xfId="2" applyFont="1" applyFill="1" applyBorder="1" applyAlignment="1">
      <alignment horizontal="left" vertical="top" wrapText="1"/>
    </xf>
    <xf numFmtId="0" fontId="7" fillId="0" borderId="3" xfId="2" applyFont="1" applyBorder="1" applyAlignment="1">
      <alignment horizontal="left" vertical="top" wrapText="1"/>
    </xf>
    <xf numFmtId="0" fontId="11" fillId="0" borderId="3" xfId="2" applyFont="1" applyBorder="1" applyAlignment="1">
      <alignment horizontal="left" vertical="top" wrapText="1"/>
    </xf>
    <xf numFmtId="0" fontId="11" fillId="0" borderId="6" xfId="2" applyFont="1" applyBorder="1" applyAlignment="1">
      <alignment horizontal="left" vertical="top" wrapText="1"/>
    </xf>
    <xf numFmtId="0" fontId="11" fillId="0" borderId="5" xfId="2" applyFont="1" applyBorder="1" applyAlignment="1">
      <alignment horizontal="left" vertical="top" wrapText="1"/>
    </xf>
    <xf numFmtId="0" fontId="11" fillId="0" borderId="0" xfId="2" applyFont="1" applyAlignment="1">
      <alignment horizontal="left" vertical="top" wrapText="1"/>
    </xf>
    <xf numFmtId="2" fontId="11" fillId="2" borderId="4" xfId="2" applyNumberFormat="1" applyFont="1" applyFill="1" applyBorder="1" applyAlignment="1">
      <alignment horizontal="left" vertical="top" wrapText="1"/>
    </xf>
    <xf numFmtId="0" fontId="2" fillId="0" borderId="4" xfId="2" applyFont="1" applyBorder="1" applyAlignment="1">
      <alignment horizontal="left" vertical="top"/>
    </xf>
    <xf numFmtId="0" fontId="16" fillId="0" borderId="4" xfId="2" applyFont="1" applyBorder="1" applyAlignment="1">
      <alignment horizontal="left" vertical="top"/>
    </xf>
    <xf numFmtId="0" fontId="32" fillId="2" borderId="4" xfId="2" applyFont="1" applyFill="1" applyBorder="1" applyAlignment="1">
      <alignment horizontal="left" vertical="top"/>
    </xf>
    <xf numFmtId="0" fontId="35" fillId="0" borderId="4" xfId="2" applyFont="1" applyBorder="1" applyAlignment="1">
      <alignment horizontal="left" vertical="top"/>
    </xf>
    <xf numFmtId="164" fontId="31" fillId="0" borderId="4" xfId="0" applyNumberFormat="1" applyFont="1" applyBorder="1" applyAlignment="1">
      <alignment horizontal="left" vertical="top"/>
    </xf>
    <xf numFmtId="0" fontId="32" fillId="0" borderId="4" xfId="2" applyFont="1" applyBorder="1" applyAlignment="1">
      <alignment horizontal="left" vertical="top"/>
    </xf>
    <xf numFmtId="0" fontId="32" fillId="3" borderId="4" xfId="2" applyFont="1" applyFill="1" applyBorder="1" applyAlignment="1">
      <alignment horizontal="left" vertical="top"/>
    </xf>
    <xf numFmtId="10" fontId="31" fillId="0" borderId="4" xfId="0" applyNumberFormat="1" applyFont="1" applyBorder="1" applyAlignment="1">
      <alignment horizontal="left" vertical="top"/>
    </xf>
    <xf numFmtId="0" fontId="2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3" fillId="2" borderId="5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/>
    </xf>
    <xf numFmtId="2" fontId="11" fillId="0" borderId="4" xfId="0" applyNumberFormat="1" applyFont="1" applyBorder="1" applyAlignment="1">
      <alignment horizontal="left" vertical="top"/>
    </xf>
    <xf numFmtId="0" fontId="2" fillId="0" borderId="1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top" wrapText="1"/>
    </xf>
    <xf numFmtId="0" fontId="2" fillId="2" borderId="1" xfId="2" applyFont="1" applyFill="1" applyBorder="1" applyAlignment="1">
      <alignment horizontal="center" vertical="top" wrapText="1"/>
    </xf>
    <xf numFmtId="0" fontId="2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wrapText="1"/>
    </xf>
    <xf numFmtId="0" fontId="2" fillId="4" borderId="1" xfId="2" applyFont="1" applyFill="1" applyBorder="1" applyAlignment="1">
      <alignment horizontal="center" vertical="top" wrapText="1"/>
    </xf>
    <xf numFmtId="0" fontId="2" fillId="0" borderId="10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6" fillId="2" borderId="1" xfId="2" applyFont="1" applyFill="1" applyBorder="1" applyAlignment="1">
      <alignment horizontal="center" vertical="top" wrapText="1"/>
    </xf>
    <xf numFmtId="0" fontId="32" fillId="2" borderId="1" xfId="2" applyFont="1" applyFill="1" applyBorder="1"/>
    <xf numFmtId="164" fontId="11" fillId="0" borderId="3" xfId="2" applyNumberFormat="1" applyFont="1" applyBorder="1" applyAlignment="1">
      <alignment horizontal="left" vertical="top" wrapText="1"/>
    </xf>
    <xf numFmtId="0" fontId="7" fillId="2" borderId="3" xfId="2" applyFont="1" applyFill="1" applyBorder="1" applyAlignment="1">
      <alignment horizontal="left" vertical="top" wrapText="1"/>
    </xf>
    <xf numFmtId="164" fontId="11" fillId="2" borderId="3" xfId="2" applyNumberFormat="1" applyFont="1" applyFill="1" applyBorder="1" applyAlignment="1">
      <alignment horizontal="left" vertical="top" wrapText="1"/>
    </xf>
    <xf numFmtId="2" fontId="11" fillId="0" borderId="3" xfId="2" applyNumberFormat="1" applyFont="1" applyBorder="1" applyAlignment="1">
      <alignment horizontal="left" vertical="top" wrapText="1"/>
    </xf>
    <xf numFmtId="2" fontId="11" fillId="2" borderId="3" xfId="2" applyNumberFormat="1" applyFont="1" applyFill="1" applyBorder="1" applyAlignment="1">
      <alignment horizontal="left" vertical="top" wrapText="1"/>
    </xf>
    <xf numFmtId="0" fontId="32" fillId="2" borderId="3" xfId="2" applyFont="1" applyFill="1" applyBorder="1" applyAlignment="1">
      <alignment horizontal="left" vertical="top"/>
    </xf>
    <xf numFmtId="0" fontId="6" fillId="0" borderId="4" xfId="2" applyFont="1" applyBorder="1" applyAlignment="1">
      <alignment horizontal="left" vertical="top" wrapText="1"/>
    </xf>
    <xf numFmtId="0" fontId="7" fillId="2" borderId="4" xfId="0" applyFont="1" applyFill="1" applyBorder="1" applyAlignment="1">
      <alignment vertical="top"/>
    </xf>
    <xf numFmtId="0" fontId="7" fillId="4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right" vertical="top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justify" vertical="top" wrapText="1"/>
    </xf>
    <xf numFmtId="0" fontId="3" fillId="4" borderId="4" xfId="0" applyFont="1" applyFill="1" applyBorder="1" applyAlignment="1">
      <alignment horizontal="left" vertical="top" wrapText="1"/>
    </xf>
    <xf numFmtId="165" fontId="7" fillId="0" borderId="5" xfId="0" applyNumberFormat="1" applyFont="1" applyBorder="1" applyAlignment="1">
      <alignment horizontal="justify" vertical="top" wrapText="1"/>
    </xf>
    <xf numFmtId="0" fontId="36" fillId="0" borderId="0" xfId="0" applyFont="1"/>
    <xf numFmtId="0" fontId="3" fillId="0" borderId="1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/>
    </xf>
    <xf numFmtId="0" fontId="31" fillId="2" borderId="4" xfId="0" applyFont="1" applyFill="1" applyBorder="1" applyAlignment="1">
      <alignment horizontal="left" vertical="top"/>
    </xf>
    <xf numFmtId="0" fontId="33" fillId="0" borderId="4" xfId="0" applyFont="1" applyBorder="1"/>
    <xf numFmtId="0" fontId="11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 vertical="top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1" fillId="0" borderId="4" xfId="0" applyFont="1" applyBorder="1" applyAlignment="1">
      <alignment horizontal="left" vertical="top"/>
    </xf>
    <xf numFmtId="0" fontId="30" fillId="2" borderId="4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0" borderId="5" xfId="0" applyFont="1" applyBorder="1"/>
    <xf numFmtId="0" fontId="11" fillId="0" borderId="5" xfId="0" applyFont="1" applyBorder="1" applyAlignment="1">
      <alignment horizontal="left" vertical="top" wrapText="1"/>
    </xf>
    <xf numFmtId="0" fontId="31" fillId="2" borderId="5" xfId="0" applyFont="1" applyFill="1" applyBorder="1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30" fillId="2" borderId="4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vertical="top" wrapText="1"/>
    </xf>
    <xf numFmtId="0" fontId="36" fillId="2" borderId="0" xfId="0" applyFont="1" applyFill="1"/>
    <xf numFmtId="0" fontId="37" fillId="0" borderId="0" xfId="2" applyFont="1"/>
    <xf numFmtId="0" fontId="3" fillId="4" borderId="5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center" vertical="top"/>
    </xf>
    <xf numFmtId="0" fontId="11" fillId="2" borderId="4" xfId="2" applyFont="1" applyFill="1" applyBorder="1" applyAlignment="1">
      <alignment horizontal="center" vertical="top" wrapText="1"/>
    </xf>
    <xf numFmtId="0" fontId="30" fillId="3" borderId="1" xfId="2" applyFont="1" applyFill="1" applyBorder="1" applyAlignment="1">
      <alignment horizontal="left" vertical="top" wrapText="1"/>
    </xf>
    <xf numFmtId="2" fontId="11" fillId="0" borderId="5" xfId="2" applyNumberFormat="1" applyFont="1" applyBorder="1" applyAlignment="1">
      <alignment horizontal="left" vertical="top" wrapText="1"/>
    </xf>
    <xf numFmtId="2" fontId="7" fillId="0" borderId="9" xfId="2" applyNumberFormat="1" applyFont="1" applyBorder="1" applyAlignment="1">
      <alignment horizontal="left" vertical="top" wrapText="1"/>
    </xf>
    <xf numFmtId="0" fontId="3" fillId="0" borderId="4" xfId="0" applyFont="1" applyBorder="1"/>
    <xf numFmtId="2" fontId="3" fillId="0" borderId="4" xfId="0" applyNumberFormat="1" applyFont="1" applyBorder="1"/>
    <xf numFmtId="2" fontId="33" fillId="2" borderId="4" xfId="1" applyNumberFormat="1" applyFont="1" applyFill="1" applyBorder="1"/>
    <xf numFmtId="2" fontId="33" fillId="2" borderId="4" xfId="0" applyNumberFormat="1" applyFont="1" applyFill="1" applyBorder="1"/>
    <xf numFmtId="2" fontId="3" fillId="2" borderId="4" xfId="0" applyNumberFormat="1" applyFont="1" applyFill="1" applyBorder="1"/>
    <xf numFmtId="0" fontId="11" fillId="0" borderId="0" xfId="0" applyFont="1" applyAlignment="1">
      <alignment horizontal="justify" vertical="top" wrapText="1"/>
    </xf>
    <xf numFmtId="0" fontId="3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left" vertical="top"/>
    </xf>
    <xf numFmtId="2" fontId="31" fillId="0" borderId="4" xfId="1" applyNumberFormat="1" applyFont="1" applyBorder="1" applyAlignment="1">
      <alignment horizontal="left" vertical="top"/>
    </xf>
    <xf numFmtId="2" fontId="31" fillId="0" borderId="4" xfId="0" applyNumberFormat="1" applyFont="1" applyBorder="1" applyAlignment="1">
      <alignment horizontal="left" vertical="top"/>
    </xf>
    <xf numFmtId="0" fontId="32" fillId="2" borderId="4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 wrapText="1"/>
    </xf>
    <xf numFmtId="1" fontId="7" fillId="0" borderId="4" xfId="0" applyNumberFormat="1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/>
    </xf>
    <xf numFmtId="0" fontId="39" fillId="0" borderId="4" xfId="0" applyFont="1" applyBorder="1" applyAlignment="1">
      <alignment horizontal="left" vertical="top"/>
    </xf>
    <xf numFmtId="0" fontId="32" fillId="3" borderId="4" xfId="0" applyFont="1" applyFill="1" applyBorder="1" applyAlignment="1">
      <alignment horizontal="left" vertical="top"/>
    </xf>
    <xf numFmtId="0" fontId="21" fillId="2" borderId="4" xfId="0" applyFont="1" applyFill="1" applyBorder="1" applyAlignment="1">
      <alignment horizontal="left" vertical="top"/>
    </xf>
    <xf numFmtId="0" fontId="21" fillId="0" borderId="4" xfId="0" applyFont="1" applyBorder="1" applyAlignment="1">
      <alignment horizontal="left" vertical="top"/>
    </xf>
    <xf numFmtId="0" fontId="21" fillId="3" borderId="4" xfId="0" applyFont="1" applyFill="1" applyBorder="1" applyAlignment="1">
      <alignment horizontal="left" vertical="top"/>
    </xf>
    <xf numFmtId="0" fontId="32" fillId="0" borderId="0" xfId="0" applyFont="1"/>
    <xf numFmtId="16" fontId="7" fillId="4" borderId="4" xfId="0" applyNumberFormat="1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15" fillId="2" borderId="4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left" wrapText="1"/>
    </xf>
    <xf numFmtId="0" fontId="0" fillId="0" borderId="4" xfId="0" applyBorder="1"/>
    <xf numFmtId="0" fontId="36" fillId="2" borderId="4" xfId="0" applyFont="1" applyFill="1" applyBorder="1"/>
    <xf numFmtId="0" fontId="36" fillId="0" borderId="4" xfId="0" applyFont="1" applyBorder="1"/>
    <xf numFmtId="0" fontId="7" fillId="2" borderId="4" xfId="0" applyFont="1" applyFill="1" applyBorder="1" applyAlignment="1">
      <alignment horizontal="center" vertical="top"/>
    </xf>
    <xf numFmtId="0" fontId="28" fillId="2" borderId="4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right" vertical="top" wrapText="1"/>
    </xf>
    <xf numFmtId="0" fontId="11" fillId="2" borderId="4" xfId="0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center"/>
    </xf>
    <xf numFmtId="0" fontId="9" fillId="2" borderId="4" xfId="2" applyFont="1" applyFill="1" applyBorder="1" applyAlignment="1">
      <alignment horizontal="center" vertical="top" wrapText="1"/>
    </xf>
    <xf numFmtId="0" fontId="9" fillId="2" borderId="1" xfId="2" applyFont="1" applyFill="1" applyBorder="1" applyAlignment="1">
      <alignment horizontal="center" vertical="top" wrapText="1"/>
    </xf>
    <xf numFmtId="0" fontId="14" fillId="0" borderId="1" xfId="2" applyFont="1" applyBorder="1" applyAlignment="1">
      <alignment horizontal="center"/>
    </xf>
    <xf numFmtId="0" fontId="14" fillId="0" borderId="2" xfId="2" applyFont="1" applyBorder="1" applyAlignment="1">
      <alignment horizontal="center"/>
    </xf>
    <xf numFmtId="0" fontId="14" fillId="0" borderId="3" xfId="2" applyFont="1" applyBorder="1" applyAlignment="1">
      <alignment horizontal="center"/>
    </xf>
    <xf numFmtId="0" fontId="2" fillId="2" borderId="4" xfId="2" applyFont="1" applyFill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4" xfId="2" applyFont="1" applyBorder="1" applyAlignment="1">
      <alignment horizontal="left" vertical="top" wrapText="1"/>
    </xf>
    <xf numFmtId="0" fontId="2" fillId="0" borderId="4" xfId="2" applyFont="1" applyBorder="1" applyAlignment="1">
      <alignment horizontal="right" vertical="top" wrapText="1"/>
    </xf>
    <xf numFmtId="0" fontId="15" fillId="0" borderId="5" xfId="2" applyFont="1" applyBorder="1" applyAlignment="1">
      <alignment horizontal="left" vertical="top" wrapText="1"/>
    </xf>
    <xf numFmtId="0" fontId="15" fillId="0" borderId="9" xfId="2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34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23" fillId="2" borderId="4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9" fillId="2" borderId="4" xfId="0" applyFont="1" applyFill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8" fillId="0" borderId="1" xfId="0" applyFont="1" applyBorder="1" applyAlignment="1">
      <alignment horizontal="center" vertical="top"/>
    </xf>
    <xf numFmtId="0" fontId="0" fillId="3" borderId="4" xfId="0" applyFill="1" applyBorder="1"/>
    <xf numFmtId="165" fontId="0" fillId="0" borderId="4" xfId="0" applyNumberFormat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61;&#1072;&#1074;&#1087;&#1077;&#1082;\Downloads\Attachments_podolsk.zentr.62@yandex.ru_2021-08-06_01-24-52\10%20&#1076;&#1077;&#1085;&#1100;\&#1084;&#1077;&#1085;&#1102;%2010%20&#1076;&#1077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61;&#1072;&#1074;&#1087;&#1077;&#1082;\Downloads\Attachments_podolsk.zentr.62@yandex.ru_2021-08-06_01-24-52\9%20&#1076;&#1077;&#1085;&#1100;\&#1084;&#1077;&#1085;&#1102;%209%20&#1076;&#1077;&#1085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61;&#1072;&#1074;&#1087;&#1077;&#1082;\Downloads\Attachments_podolsk.zentr.62@yandex.ru_2021-08-06_01-24-52\7%20&#1076;&#1077;&#1085;&#1100;\&#1084;&#1077;&#1085;&#1102;%207%20&#1076;&#1077;&#1085;&#11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61;&#1072;&#1074;&#1087;&#1077;&#1082;\Downloads\Attachments_podolsk.zentr.62@yandex.ru_2021-08-06_01-24-52\6%20&#1076;&#1077;&#1085;&#1100;\&#1084;&#1077;&#1085;&#1102;%206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хим состав"/>
      <sheetName val="химсостав2"/>
      <sheetName val="картофель"/>
      <sheetName val="10 день"/>
      <sheetName val="масло раст (6)"/>
      <sheetName val="масло раст (5)"/>
      <sheetName val="сыр"/>
      <sheetName val="яйцо"/>
      <sheetName val="молоко (4)"/>
      <sheetName val="картофель (2)"/>
      <sheetName val="фасоль"/>
      <sheetName val="свекла"/>
      <sheetName val="капуста"/>
      <sheetName val="сок"/>
      <sheetName val="лимон2"/>
      <sheetName val="хлеб пш (3)"/>
      <sheetName val="хлеб пш (2)"/>
      <sheetName val="хлеб пш"/>
      <sheetName val="масло сл (4)"/>
      <sheetName val="масло сл (3)"/>
      <sheetName val="масло сл (2)"/>
      <sheetName val="масло сл"/>
      <sheetName val="сахар (6)"/>
      <sheetName val="сахар (5)"/>
      <sheetName val="сахар (4)"/>
      <sheetName val="сахар (3)"/>
      <sheetName val="сахар (2)"/>
      <sheetName val="сахар"/>
      <sheetName val="кукурузная"/>
      <sheetName val="молоко (3)"/>
      <sheetName val="молоко (2)"/>
      <sheetName val="рыба"/>
      <sheetName val="том паста"/>
      <sheetName val="зелень (2)"/>
      <sheetName val="зелень"/>
      <sheetName val="лук (2)"/>
      <sheetName val="лук"/>
      <sheetName val="морковь) (2)"/>
      <sheetName val="молоко"/>
      <sheetName val="морковь)"/>
      <sheetName val="10 день до 3 лет"/>
      <sheetName val="каша"/>
      <sheetName val="суп"/>
      <sheetName val="Лист1"/>
      <sheetName val="Лист2"/>
      <sheetName val="компот "/>
      <sheetName val="пирожок "/>
      <sheetName val="Лист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46">
          <cell r="C46">
            <v>4.4239999999999995</v>
          </cell>
          <cell r="D46">
            <v>5.056</v>
          </cell>
          <cell r="E46">
            <v>7.4260000000000002</v>
          </cell>
        </row>
        <row r="219">
          <cell r="B219">
            <v>95.605799999999988</v>
          </cell>
          <cell r="N219">
            <v>2.0540000000000003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46">
          <cell r="C46" t="e">
            <v>#REF!</v>
          </cell>
        </row>
        <row r="219">
          <cell r="N219" t="e">
            <v>#REF!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мет (2)"/>
      <sheetName val="хим состав"/>
      <sheetName val="химсостав2"/>
      <sheetName val="9 день"/>
      <sheetName val="яблоко (2)"/>
      <sheetName val="яблоко"/>
      <sheetName val="капуста (2)"/>
      <sheetName val="капуста"/>
      <sheetName val="масло п "/>
      <sheetName val="рис (2)"/>
      <sheetName val="рис"/>
      <sheetName val="пшено"/>
      <sheetName val="смет"/>
      <sheetName val="мясо"/>
      <sheetName val="том.п."/>
      <sheetName val="мука"/>
      <sheetName val="масло сл (4)"/>
      <sheetName val="масло сл (3)"/>
      <sheetName val="хлеб рж (3)"/>
      <sheetName val="сахар (5)"/>
      <sheetName val="сахар (4)"/>
      <sheetName val="хлеб п (3)"/>
      <sheetName val="хлеб п (2)"/>
      <sheetName val="сок"/>
      <sheetName val="зелень (2)"/>
      <sheetName val="зелень"/>
      <sheetName val="картофель"/>
      <sheetName val="сахар (3)"/>
      <sheetName val="лимон (2)"/>
      <sheetName val="лимон"/>
      <sheetName val="лук (3)"/>
      <sheetName val="лук (2)"/>
      <sheetName val="лук"/>
      <sheetName val="морковь (2)"/>
      <sheetName val="морковь"/>
      <sheetName val="какао"/>
      <sheetName val="молоко"/>
      <sheetName val="сахар (2)"/>
      <sheetName val="хлеб п"/>
      <sheetName val="масло сл (2)"/>
      <sheetName val="масло сл"/>
      <sheetName val="сахар"/>
      <sheetName val="макар"/>
      <sheetName val="9 день до 7 лет "/>
      <sheetName val="9 день до 3 лет  (2)"/>
      <sheetName val="Лист2"/>
      <sheetName val="кофейный напиток"/>
      <sheetName val="суп"/>
      <sheetName val="Лист1"/>
      <sheetName val="комп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3">
          <cell r="C13" t="e">
            <v>#VALUE!</v>
          </cell>
          <cell r="D13" t="e">
            <v>#VALUE!</v>
          </cell>
          <cell r="E13" t="e">
            <v>#VALUE!</v>
          </cell>
        </row>
        <row r="219">
          <cell r="B219" t="e">
            <v>#VALUE!</v>
          </cell>
        </row>
      </sheetData>
      <sheetData sheetId="12" refreshError="1">
        <row r="50">
          <cell r="C50">
            <v>0.252</v>
          </cell>
          <cell r="D50">
            <v>1.8</v>
          </cell>
          <cell r="E50">
            <v>0.28800000000000003</v>
          </cell>
        </row>
        <row r="219">
          <cell r="B219">
            <v>18.954000000000004</v>
          </cell>
          <cell r="N219">
            <v>2.6999999999999996E-2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74">
          <cell r="C174" t="e">
            <v>#VALUE!</v>
          </cell>
          <cell r="D174" t="e">
            <v>#VALUE!</v>
          </cell>
          <cell r="E174" t="e">
            <v>#VALUE!</v>
          </cell>
        </row>
        <row r="219">
          <cell r="B219" t="e">
            <v>#VALUE!</v>
          </cell>
          <cell r="N219" t="e">
            <v>#VALUE!</v>
          </cell>
        </row>
      </sheetData>
      <sheetData sheetId="26" refreshError="1">
        <row r="167">
          <cell r="C167">
            <v>0</v>
          </cell>
          <cell r="D167">
            <v>0</v>
          </cell>
          <cell r="E167">
            <v>0</v>
          </cell>
        </row>
        <row r="219">
          <cell r="B219">
            <v>0</v>
          </cell>
          <cell r="N219">
            <v>0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>
        <row r="168">
          <cell r="C168">
            <v>1.2599999999999998</v>
          </cell>
          <cell r="D168">
            <v>0</v>
          </cell>
          <cell r="E168">
            <v>8.19</v>
          </cell>
        </row>
        <row r="219">
          <cell r="B219">
            <v>38.74499999999999</v>
          </cell>
          <cell r="N219">
            <v>9</v>
          </cell>
        </row>
      </sheetData>
      <sheetData sheetId="32" refreshError="1"/>
      <sheetData sheetId="33" refreshError="1">
        <row r="170">
          <cell r="C170" t="e">
            <v>#VALUE!</v>
          </cell>
          <cell r="E170" t="e">
            <v>#VALUE!</v>
          </cell>
        </row>
        <row r="219">
          <cell r="B219" t="e">
            <v>#VALUE!</v>
          </cell>
          <cell r="N219" t="e">
            <v>#VALUE!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>
        <row r="22">
          <cell r="C22">
            <v>0.60799999999999998</v>
          </cell>
          <cell r="D22">
            <v>6.4000000000000001E-2</v>
          </cell>
          <cell r="E22">
            <v>3.8879999999999999</v>
          </cell>
        </row>
        <row r="219">
          <cell r="B219">
            <v>19.028799999999997</v>
          </cell>
        </row>
      </sheetData>
      <sheetData sheetId="39" refreshError="1">
        <row r="158">
          <cell r="C158">
            <v>0.15</v>
          </cell>
          <cell r="D158">
            <v>24.75</v>
          </cell>
          <cell r="E158">
            <v>0.24</v>
          </cell>
        </row>
        <row r="219">
          <cell r="B219">
            <v>231.77400000000003</v>
          </cell>
        </row>
      </sheetData>
      <sheetData sheetId="40" refreshError="1"/>
      <sheetData sheetId="41" refreshError="1"/>
      <sheetData sheetId="42" refreshError="1"/>
      <sheetData sheetId="43">
        <row r="87">
          <cell r="E87">
            <v>40.586999999999996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хим состав"/>
      <sheetName val="кондитерка"/>
      <sheetName val="7 день до 3 лет"/>
      <sheetName val="7 день до 7 лет"/>
      <sheetName val="сахар (6)"/>
      <sheetName val="варенец"/>
      <sheetName val="масло  рост(3)"/>
      <sheetName val="яйц (2)"/>
      <sheetName val="яйц"/>
      <sheetName val="масло  hfcn (2)"/>
      <sheetName val="сахар (5)"/>
      <sheetName val="мука (2)"/>
      <sheetName val="хлеб (4)"/>
      <sheetName val="хлеб (3)"/>
      <sheetName val="сухофрукт"/>
      <sheetName val="сахар (4)"/>
      <sheetName val="мука"/>
      <sheetName val="сахар (3)"/>
      <sheetName val="масло сл"/>
      <sheetName val="молоко (3)"/>
      <sheetName val="свекла"/>
      <sheetName val="масло1 (2)"/>
      <sheetName val="хлеб (2)"/>
      <sheetName val="лук (3)"/>
      <sheetName val="хлеб"/>
      <sheetName val="мясо"/>
      <sheetName val="смет"/>
      <sheetName val="зелень"/>
      <sheetName val="рис"/>
      <sheetName val="лук (2)"/>
      <sheetName val="морковь"/>
      <sheetName val="картофель"/>
      <sheetName val="огур"/>
      <sheetName val="масло1"/>
      <sheetName val="лук"/>
      <sheetName val="зел. горошек"/>
      <sheetName val="банан"/>
      <sheetName val="сахар (2)"/>
      <sheetName val="молоко (2)"/>
      <sheetName val="кофе"/>
      <sheetName val="масло"/>
      <sheetName val="молоко"/>
      <sheetName val="гречка"/>
      <sheetName val="сахар"/>
      <sheetName val="каша гречневая"/>
      <sheetName val="кофейный напиток"/>
      <sheetName val="салат"/>
      <sheetName val="пюре"/>
      <sheetName val="Лист3"/>
      <sheetName val="рыба "/>
    </sheetNames>
    <sheetDataSet>
      <sheetData sheetId="0" refreshError="1"/>
      <sheetData sheetId="1" refreshError="1"/>
      <sheetData sheetId="2" refreshError="1"/>
      <sheetData sheetId="3">
        <row r="82">
          <cell r="E82">
            <v>49.675333333333327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12">
          <cell r="C212">
            <v>0.97239999999999993</v>
          </cell>
          <cell r="D212">
            <v>0</v>
          </cell>
          <cell r="E212">
            <v>10.285</v>
          </cell>
        </row>
        <row r="219">
          <cell r="B219">
            <v>46.155339999999995</v>
          </cell>
          <cell r="N219">
            <v>0.748</v>
          </cell>
        </row>
      </sheetData>
      <sheetData sheetId="15" refreshError="1">
        <row r="27">
          <cell r="C27">
            <v>0</v>
          </cell>
          <cell r="D27">
            <v>0</v>
          </cell>
          <cell r="E27">
            <v>10.978</v>
          </cell>
        </row>
        <row r="219">
          <cell r="B219">
            <v>45.009799999999998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хим состав фасоль"/>
      <sheetName val="химсостав2"/>
      <sheetName val="6 день до 3лет"/>
      <sheetName val="масло п2 (3)"/>
      <sheetName val="яйцо (2)"/>
      <sheetName val="лимон (2)"/>
      <sheetName val="сахар (6)"/>
      <sheetName val="сахар (5)"/>
      <sheetName val="яйцо"/>
      <sheetName val="дрожжи"/>
      <sheetName val="масло п2 (2)"/>
      <sheetName val="сахар (4)"/>
      <sheetName val="мука"/>
      <sheetName val="хлеб р(3)"/>
      <sheetName val="хлеб п (2)"/>
      <sheetName val="лук (2)"/>
      <sheetName val="морковь (3)"/>
      <sheetName val="масло сл1 (2)"/>
      <sheetName val="рис"/>
      <sheetName val="куры"/>
      <sheetName val="сметана"/>
      <sheetName val="укроп"/>
      <sheetName val="томат п."/>
      <sheetName val="лук"/>
      <sheetName val="морковь (2)"/>
      <sheetName val="картофель"/>
      <sheetName val="свекла"/>
      <sheetName val="масло п2"/>
      <sheetName val="лимон"/>
      <sheetName val="виноград"/>
      <sheetName val="сахар (3)"/>
      <sheetName val="морковь"/>
      <sheetName val="сок"/>
      <sheetName val="сахар (2)"/>
      <sheetName val="молоко (2)"/>
      <sheetName val="масло сл1"/>
      <sheetName val="хлеб п"/>
      <sheetName val="масло сл"/>
      <sheetName val="сахар"/>
      <sheetName val="молоко"/>
      <sheetName val="пшено"/>
      <sheetName val="сыр"/>
      <sheetName val="6 день до 7"/>
      <sheetName val="Лист2"/>
      <sheetName val="Лист3"/>
    </sheetNames>
    <sheetDataSet>
      <sheetData sheetId="0">
        <row r="61">
          <cell r="C61">
            <v>21</v>
          </cell>
        </row>
      </sheetData>
      <sheetData sheetId="1"/>
      <sheetData sheetId="2"/>
      <sheetData sheetId="3"/>
      <sheetData sheetId="4"/>
      <sheetData sheetId="5">
        <row r="189">
          <cell r="C189">
            <v>5.4000000000000003E-3</v>
          </cell>
        </row>
      </sheetData>
      <sheetData sheetId="6">
        <row r="27">
          <cell r="C27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68">
          <cell r="C168">
            <v>0.1386</v>
          </cell>
        </row>
      </sheetData>
      <sheetData sheetId="16">
        <row r="170">
          <cell r="C170">
            <v>0.15600000000000003</v>
          </cell>
        </row>
      </sheetData>
      <sheetData sheetId="17">
        <row r="158">
          <cell r="C158">
            <v>4.7E-2</v>
          </cell>
        </row>
      </sheetData>
      <sheetData sheetId="18">
        <row r="8">
          <cell r="C8">
            <v>3.15</v>
          </cell>
        </row>
      </sheetData>
      <sheetData sheetId="19">
        <row r="104">
          <cell r="C104">
            <v>38.896000000000001</v>
          </cell>
        </row>
      </sheetData>
      <sheetData sheetId="20">
        <row r="50">
          <cell r="C50">
            <v>5.0399999999999991</v>
          </cell>
        </row>
      </sheetData>
      <sheetData sheetId="21">
        <row r="174">
          <cell r="C174">
            <v>6.6600000000000006E-2</v>
          </cell>
        </row>
      </sheetData>
      <sheetData sheetId="22">
        <row r="176">
          <cell r="C176">
            <v>3.2400000000000005E-2</v>
          </cell>
        </row>
      </sheetData>
      <sheetData sheetId="23">
        <row r="168">
          <cell r="C168">
            <v>0.1386</v>
          </cell>
        </row>
      </sheetData>
      <sheetData sheetId="24">
        <row r="170">
          <cell r="C170">
            <v>0.12870000000000001</v>
          </cell>
        </row>
      </sheetData>
      <sheetData sheetId="25">
        <row r="167">
          <cell r="C167">
            <v>0.18</v>
          </cell>
        </row>
      </sheetData>
      <sheetData sheetId="26">
        <row r="171">
          <cell r="C171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>
        <row r="46">
          <cell r="C46" t="e">
            <v>#REF!</v>
          </cell>
        </row>
      </sheetData>
      <sheetData sheetId="35">
        <row r="158">
          <cell r="C158">
            <v>0.05</v>
          </cell>
        </row>
      </sheetData>
      <sheetData sheetId="36">
        <row r="22">
          <cell r="C22">
            <v>2.2799999999999998</v>
          </cell>
        </row>
      </sheetData>
      <sheetData sheetId="37">
        <row r="158">
          <cell r="C158">
            <v>2.7000000000000003E-2</v>
          </cell>
          <cell r="D158">
            <v>4.455000000000001</v>
          </cell>
          <cell r="E158">
            <v>4.3200000000000002E-2</v>
          </cell>
        </row>
        <row r="219">
          <cell r="B219">
            <v>41.719320000000018</v>
          </cell>
        </row>
      </sheetData>
      <sheetData sheetId="38">
        <row r="27">
          <cell r="C27">
            <v>0</v>
          </cell>
          <cell r="D27">
            <v>0</v>
          </cell>
          <cell r="E27">
            <v>5.3892000000000007</v>
          </cell>
        </row>
        <row r="219">
          <cell r="B219">
            <v>22.09572</v>
          </cell>
        </row>
      </sheetData>
      <sheetData sheetId="39">
        <row r="46">
          <cell r="C46">
            <v>3.78</v>
          </cell>
          <cell r="D46">
            <v>4.32</v>
          </cell>
          <cell r="E46">
            <v>6.3449999999999998</v>
          </cell>
        </row>
        <row r="219">
          <cell r="B219">
            <v>81.688500000000005</v>
          </cell>
          <cell r="N219">
            <v>1.7549999999999999</v>
          </cell>
        </row>
      </sheetData>
      <sheetData sheetId="40">
        <row r="13">
          <cell r="C13">
            <v>2.0699999999999998</v>
          </cell>
          <cell r="D13">
            <v>0.23400000000000001</v>
          </cell>
          <cell r="E13">
            <v>11.357999999999999</v>
          </cell>
        </row>
        <row r="219">
          <cell r="B219">
            <v>57.230999999999987</v>
          </cell>
        </row>
      </sheetData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opLeftCell="A6" workbookViewId="0">
      <selection activeCell="B24" sqref="B24"/>
    </sheetView>
  </sheetViews>
  <sheetFormatPr defaultRowHeight="15" x14ac:dyDescent="0.25"/>
  <cols>
    <col min="1" max="1" width="23.5703125" style="15" customWidth="1"/>
    <col min="2" max="2" width="31.42578125" style="15" customWidth="1"/>
    <col min="3" max="3" width="12.28515625" customWidth="1"/>
    <col min="4" max="4" width="13.140625" style="16" hidden="1" customWidth="1"/>
    <col min="5" max="5" width="12.5703125" customWidth="1"/>
    <col min="6" max="6" width="12.42578125" customWidth="1"/>
    <col min="7" max="7" width="11.85546875" customWidth="1"/>
    <col min="8" max="8" width="11.5703125" customWidth="1"/>
    <col min="9" max="9" width="12.42578125" hidden="1" customWidth="1"/>
  </cols>
  <sheetData>
    <row r="1" spans="1:14" ht="15.75" x14ac:dyDescent="0.25">
      <c r="A1" s="272"/>
      <c r="B1" s="309" t="s">
        <v>86</v>
      </c>
      <c r="C1" s="309"/>
      <c r="D1" s="309"/>
      <c r="E1" s="309"/>
      <c r="F1" s="309"/>
      <c r="G1" s="309"/>
      <c r="H1" s="309"/>
      <c r="I1" s="309"/>
      <c r="J1" s="309"/>
    </row>
    <row r="2" spans="1:14" ht="15.75" x14ac:dyDescent="0.25">
      <c r="A2" s="309" t="s">
        <v>172</v>
      </c>
      <c r="B2" s="309"/>
      <c r="C2" s="309"/>
      <c r="D2" s="309"/>
      <c r="E2" s="309"/>
      <c r="F2" s="309"/>
      <c r="G2" s="309"/>
      <c r="H2" s="309"/>
      <c r="I2" s="309"/>
      <c r="J2" s="309"/>
    </row>
    <row r="3" spans="1:14" ht="15.75" x14ac:dyDescent="0.25">
      <c r="A3" s="311" t="s">
        <v>0</v>
      </c>
      <c r="B3" s="312"/>
      <c r="C3" s="312"/>
      <c r="D3" s="312"/>
      <c r="E3" s="312"/>
      <c r="F3" s="312"/>
      <c r="G3" s="312"/>
      <c r="H3" s="312"/>
      <c r="I3" s="312"/>
      <c r="J3" s="313"/>
    </row>
    <row r="4" spans="1:14" ht="15.75" x14ac:dyDescent="0.25">
      <c r="A4" s="314" t="s">
        <v>1</v>
      </c>
      <c r="B4" s="314" t="s">
        <v>2</v>
      </c>
      <c r="C4" s="315" t="s">
        <v>3</v>
      </c>
      <c r="D4" s="86"/>
      <c r="E4" s="315" t="s">
        <v>4</v>
      </c>
      <c r="F4" s="315"/>
      <c r="G4" s="315"/>
      <c r="H4" s="315" t="s">
        <v>5</v>
      </c>
      <c r="I4" s="315" t="s">
        <v>6</v>
      </c>
      <c r="J4" s="315" t="s">
        <v>7</v>
      </c>
    </row>
    <row r="5" spans="1:14" ht="15.75" x14ac:dyDescent="0.25">
      <c r="A5" s="314"/>
      <c r="B5" s="314"/>
      <c r="C5" s="315"/>
      <c r="D5" s="86"/>
      <c r="E5" s="56" t="s">
        <v>8</v>
      </c>
      <c r="F5" s="56" t="s">
        <v>9</v>
      </c>
      <c r="G5" s="56" t="s">
        <v>10</v>
      </c>
      <c r="H5" s="315"/>
      <c r="I5" s="315"/>
      <c r="J5" s="315"/>
    </row>
    <row r="6" spans="1:14" ht="18" customHeight="1" x14ac:dyDescent="0.25">
      <c r="A6" s="100" t="s">
        <v>186</v>
      </c>
      <c r="B6" s="92"/>
      <c r="C6" s="56"/>
      <c r="D6" s="86"/>
      <c r="E6" s="56"/>
      <c r="F6" s="56"/>
      <c r="G6" s="56"/>
      <c r="H6" s="56"/>
      <c r="I6" s="56"/>
      <c r="J6" s="56"/>
    </row>
    <row r="7" spans="1:14" ht="17.45" customHeight="1" x14ac:dyDescent="0.25">
      <c r="A7" s="100" t="s">
        <v>11</v>
      </c>
      <c r="B7" s="92" t="s">
        <v>233</v>
      </c>
      <c r="C7" s="125">
        <v>180</v>
      </c>
      <c r="D7" s="86">
        <v>250</v>
      </c>
      <c r="E7" s="56">
        <v>5.04</v>
      </c>
      <c r="F7" s="56">
        <v>6.96</v>
      </c>
      <c r="G7" s="56">
        <v>18.600000000000001</v>
      </c>
      <c r="H7" s="56">
        <v>179.52</v>
      </c>
      <c r="I7" s="56" t="e">
        <f>[1]молоко!N219</f>
        <v>#REF!</v>
      </c>
      <c r="J7" s="104" t="s">
        <v>12</v>
      </c>
    </row>
    <row r="8" spans="1:14" ht="16.5" hidden="1" thickBot="1" x14ac:dyDescent="0.3">
      <c r="A8" s="251" t="s">
        <v>13</v>
      </c>
      <c r="B8" s="92"/>
      <c r="C8" s="56"/>
      <c r="D8" s="86"/>
      <c r="E8" s="105"/>
      <c r="F8" s="105"/>
      <c r="G8" s="105"/>
      <c r="H8" s="105"/>
      <c r="I8" s="105">
        <v>1.17</v>
      </c>
      <c r="J8" s="56"/>
      <c r="N8" s="5"/>
    </row>
    <row r="9" spans="1:14" ht="15.75" x14ac:dyDescent="0.25">
      <c r="A9" s="251"/>
      <c r="B9" s="92" t="s">
        <v>187</v>
      </c>
      <c r="C9" s="56">
        <v>37</v>
      </c>
      <c r="D9" s="86">
        <v>38</v>
      </c>
      <c r="E9" s="56">
        <v>2.34</v>
      </c>
      <c r="F9" s="56">
        <v>8.43</v>
      </c>
      <c r="G9" s="56">
        <v>13.78</v>
      </c>
      <c r="H9" s="56">
        <v>110.7</v>
      </c>
      <c r="I9" s="100"/>
      <c r="J9" s="100" t="s">
        <v>194</v>
      </c>
    </row>
    <row r="10" spans="1:14" ht="15.75" hidden="1" x14ac:dyDescent="0.25">
      <c r="A10" s="251"/>
      <c r="B10" s="92" t="s">
        <v>14</v>
      </c>
      <c r="C10" s="56">
        <f>D10</f>
        <v>30</v>
      </c>
      <c r="D10" s="86">
        <v>30</v>
      </c>
      <c r="E10" s="107"/>
      <c r="F10" s="107"/>
      <c r="G10" s="107"/>
      <c r="H10" s="107"/>
      <c r="I10" s="107"/>
      <c r="J10" s="56"/>
    </row>
    <row r="11" spans="1:14" ht="15.75" hidden="1" x14ac:dyDescent="0.25">
      <c r="A11" s="251"/>
      <c r="B11" s="92" t="s">
        <v>15</v>
      </c>
      <c r="C11" s="56">
        <f>D11</f>
        <v>8</v>
      </c>
      <c r="D11" s="86">
        <v>8</v>
      </c>
      <c r="E11" s="107"/>
      <c r="F11" s="107"/>
      <c r="G11" s="107"/>
      <c r="H11" s="107"/>
      <c r="I11" s="106"/>
      <c r="J11" s="56"/>
    </row>
    <row r="12" spans="1:14" ht="15.75" hidden="1" x14ac:dyDescent="0.25">
      <c r="A12" s="251" t="s">
        <v>13</v>
      </c>
      <c r="B12" s="92"/>
      <c r="C12" s="56">
        <f>C11*D12/D11</f>
        <v>0</v>
      </c>
      <c r="D12" s="86"/>
      <c r="E12" s="106"/>
      <c r="F12" s="106"/>
      <c r="G12" s="106"/>
      <c r="H12" s="106"/>
      <c r="I12" s="106">
        <f>SUM(I10:I11)</f>
        <v>0</v>
      </c>
      <c r="J12" s="56"/>
    </row>
    <row r="13" spans="1:14" ht="19.899999999999999" customHeight="1" x14ac:dyDescent="0.25">
      <c r="A13" s="208"/>
      <c r="B13" s="125" t="s">
        <v>211</v>
      </c>
      <c r="C13" s="56">
        <v>180</v>
      </c>
      <c r="D13" s="291">
        <v>200</v>
      </c>
      <c r="E13" s="56">
        <v>2.88</v>
      </c>
      <c r="F13" s="56">
        <v>3.55</v>
      </c>
      <c r="G13" s="56">
        <v>13.57</v>
      </c>
      <c r="H13" s="56">
        <v>113.3</v>
      </c>
      <c r="I13" s="56"/>
      <c r="J13" s="104" t="s">
        <v>224</v>
      </c>
    </row>
    <row r="14" spans="1:14" ht="21" hidden="1" customHeight="1" x14ac:dyDescent="0.25">
      <c r="A14" s="208"/>
      <c r="B14" s="56" t="s">
        <v>16</v>
      </c>
      <c r="C14" s="56">
        <v>1.2</v>
      </c>
      <c r="D14" s="291"/>
      <c r="E14" s="56"/>
      <c r="F14" s="56"/>
      <c r="G14" s="56"/>
      <c r="H14" s="56"/>
      <c r="I14" s="56"/>
      <c r="J14" s="108"/>
    </row>
    <row r="15" spans="1:14" ht="20.25" hidden="1" customHeight="1" x14ac:dyDescent="0.25">
      <c r="A15" s="208"/>
      <c r="B15" s="56" t="s">
        <v>17</v>
      </c>
      <c r="C15" s="56">
        <v>35</v>
      </c>
      <c r="D15" s="291"/>
      <c r="E15" s="56"/>
      <c r="F15" s="56"/>
      <c r="G15" s="56"/>
      <c r="H15" s="56"/>
      <c r="I15" s="56"/>
      <c r="J15" s="108"/>
    </row>
    <row r="16" spans="1:14" ht="20.25" hidden="1" customHeight="1" x14ac:dyDescent="0.25">
      <c r="A16" s="208"/>
      <c r="B16" s="56" t="s">
        <v>18</v>
      </c>
      <c r="C16" s="56">
        <v>2.4</v>
      </c>
      <c r="D16" s="291"/>
      <c r="E16" s="56"/>
      <c r="F16" s="56"/>
      <c r="G16" s="56"/>
      <c r="H16" s="56"/>
      <c r="I16" s="56"/>
      <c r="J16" s="108"/>
    </row>
    <row r="17" spans="1:10" ht="15.75" hidden="1" x14ac:dyDescent="0.25">
      <c r="A17" s="208"/>
      <c r="B17" s="56" t="s">
        <v>19</v>
      </c>
      <c r="C17" s="56">
        <v>158</v>
      </c>
      <c r="D17" s="86">
        <v>166</v>
      </c>
      <c r="E17" s="56">
        <f>'[1]молоко (2)'!C46</f>
        <v>4.4239999999999995</v>
      </c>
      <c r="F17" s="56">
        <f>'[1]молоко (2)'!D46</f>
        <v>5.056</v>
      </c>
      <c r="G17" s="107">
        <f>'[1]молоко (2)'!E46</f>
        <v>7.4260000000000002</v>
      </c>
      <c r="H17" s="107">
        <f>'[1]молоко (2)'!B219</f>
        <v>95.605799999999988</v>
      </c>
      <c r="I17" s="56">
        <f>'[1]молоко (2)'!N219</f>
        <v>2.0540000000000003</v>
      </c>
      <c r="J17" s="56"/>
    </row>
    <row r="18" spans="1:10" ht="19.5" hidden="1" customHeight="1" x14ac:dyDescent="0.25">
      <c r="A18" s="100" t="s">
        <v>13</v>
      </c>
      <c r="B18" s="92"/>
      <c r="C18" s="56"/>
      <c r="D18" s="86"/>
      <c r="E18" s="110">
        <v>1.8</v>
      </c>
      <c r="F18" s="110">
        <v>2.2999999999999998</v>
      </c>
      <c r="G18" s="110">
        <v>22</v>
      </c>
      <c r="H18" s="110">
        <v>100</v>
      </c>
      <c r="I18" s="233">
        <v>0.34</v>
      </c>
      <c r="J18" s="56"/>
    </row>
    <row r="19" spans="1:10" ht="19.5" customHeight="1" x14ac:dyDescent="0.25">
      <c r="A19" s="100" t="s">
        <v>20</v>
      </c>
      <c r="B19" s="92"/>
      <c r="C19" s="82">
        <f>C7+C9+C13</f>
        <v>397</v>
      </c>
      <c r="D19" s="86"/>
      <c r="E19" s="109">
        <f>E7+E9+E13</f>
        <v>10.26</v>
      </c>
      <c r="F19" s="109">
        <f>F7+F9+F13</f>
        <v>18.940000000000001</v>
      </c>
      <c r="G19" s="109">
        <f>G7+G9+G13</f>
        <v>45.95</v>
      </c>
      <c r="H19" s="109">
        <f>H7+H9+H13</f>
        <v>403.52000000000004</v>
      </c>
      <c r="I19" s="233"/>
      <c r="J19" s="56"/>
    </row>
    <row r="20" spans="1:10" s="243" customFormat="1" ht="19.5" customHeight="1" x14ac:dyDescent="0.25">
      <c r="A20" s="100" t="s">
        <v>21</v>
      </c>
      <c r="B20" s="92" t="s">
        <v>22</v>
      </c>
      <c r="C20" s="92">
        <v>100</v>
      </c>
      <c r="D20" s="92"/>
      <c r="E20" s="233">
        <v>0.4</v>
      </c>
      <c r="F20" s="233">
        <v>0</v>
      </c>
      <c r="G20" s="233">
        <v>11.3</v>
      </c>
      <c r="H20" s="233">
        <v>45</v>
      </c>
      <c r="I20" s="233">
        <v>63</v>
      </c>
      <c r="J20" s="100">
        <v>368</v>
      </c>
    </row>
    <row r="21" spans="1:10" ht="19.149999999999999" customHeight="1" x14ac:dyDescent="0.25">
      <c r="A21" s="100" t="s">
        <v>23</v>
      </c>
      <c r="B21" s="92"/>
      <c r="C21" s="100">
        <v>100</v>
      </c>
      <c r="D21" s="100"/>
      <c r="E21" s="100">
        <v>0.4</v>
      </c>
      <c r="F21" s="100">
        <v>0</v>
      </c>
      <c r="G21" s="100">
        <v>11.3</v>
      </c>
      <c r="H21" s="110">
        <v>45</v>
      </c>
      <c r="I21" s="100">
        <v>65.52</v>
      </c>
      <c r="J21" s="100"/>
    </row>
    <row r="22" spans="1:10" ht="15.75" x14ac:dyDescent="0.25">
      <c r="A22" s="100" t="s">
        <v>24</v>
      </c>
      <c r="B22" s="56"/>
      <c r="C22" s="92"/>
      <c r="D22" s="92">
        <v>60</v>
      </c>
      <c r="E22" s="56"/>
      <c r="F22" s="56"/>
      <c r="G22" s="56"/>
      <c r="H22" s="56"/>
      <c r="I22" s="92">
        <v>55.8</v>
      </c>
      <c r="J22" s="100"/>
    </row>
    <row r="23" spans="1:10" ht="15.75" x14ac:dyDescent="0.25">
      <c r="A23" s="100"/>
      <c r="B23" s="56" t="s">
        <v>205</v>
      </c>
      <c r="C23" s="56">
        <v>180</v>
      </c>
      <c r="D23" s="291">
        <v>180</v>
      </c>
      <c r="E23" s="56">
        <v>1.68</v>
      </c>
      <c r="F23" s="56">
        <v>2.04</v>
      </c>
      <c r="G23" s="56">
        <v>16.8</v>
      </c>
      <c r="H23" s="56">
        <v>95.88</v>
      </c>
      <c r="I23" s="56"/>
      <c r="J23" s="82">
        <v>101</v>
      </c>
    </row>
    <row r="24" spans="1:10" ht="15.75" x14ac:dyDescent="0.25">
      <c r="A24" s="100"/>
      <c r="B24" s="56" t="s">
        <v>249</v>
      </c>
      <c r="C24" s="125">
        <v>170</v>
      </c>
      <c r="D24" s="82">
        <v>70</v>
      </c>
      <c r="E24" s="56">
        <v>1.37</v>
      </c>
      <c r="F24" s="56">
        <v>3.93</v>
      </c>
      <c r="G24" s="56">
        <v>13.39</v>
      </c>
      <c r="H24" s="56">
        <v>105.77</v>
      </c>
      <c r="I24" s="56"/>
      <c r="J24" s="82">
        <v>331</v>
      </c>
    </row>
    <row r="25" spans="1:10" s="54" customFormat="1" ht="15.75" x14ac:dyDescent="0.25">
      <c r="A25" s="100"/>
      <c r="B25" s="125" t="s">
        <v>69</v>
      </c>
      <c r="C25" s="56">
        <v>200</v>
      </c>
      <c r="D25" s="86">
        <v>120</v>
      </c>
      <c r="E25" s="56">
        <v>0.56000000000000005</v>
      </c>
      <c r="F25" s="56">
        <v>0</v>
      </c>
      <c r="G25" s="56">
        <v>27.8</v>
      </c>
      <c r="H25" s="56">
        <v>113.73</v>
      </c>
      <c r="I25" s="56"/>
      <c r="J25" s="82">
        <v>376</v>
      </c>
    </row>
    <row r="26" spans="1:10" ht="15.75" x14ac:dyDescent="0.25">
      <c r="A26" s="100"/>
      <c r="B26" s="92" t="s">
        <v>49</v>
      </c>
      <c r="C26" s="56">
        <v>30</v>
      </c>
      <c r="D26" s="86"/>
      <c r="E26" s="56">
        <v>2.2799999999999998</v>
      </c>
      <c r="F26" s="56">
        <v>0.18</v>
      </c>
      <c r="G26" s="56">
        <v>15.69</v>
      </c>
      <c r="H26" s="56">
        <v>69.900000000000006</v>
      </c>
      <c r="I26" s="92"/>
      <c r="J26" s="157" t="s">
        <v>35</v>
      </c>
    </row>
    <row r="27" spans="1:10" ht="15.75" x14ac:dyDescent="0.25">
      <c r="A27" s="100"/>
      <c r="B27" s="92" t="s">
        <v>191</v>
      </c>
      <c r="C27" s="56">
        <v>20</v>
      </c>
      <c r="D27" s="86"/>
      <c r="E27" s="56">
        <v>1.3</v>
      </c>
      <c r="F27" s="56">
        <v>0.21</v>
      </c>
      <c r="G27" s="56">
        <v>6.68</v>
      </c>
      <c r="H27" s="56">
        <v>38</v>
      </c>
      <c r="I27" s="56"/>
      <c r="J27" s="104" t="s">
        <v>35</v>
      </c>
    </row>
    <row r="28" spans="1:10" ht="17.45" customHeight="1" x14ac:dyDescent="0.25">
      <c r="A28" s="100" t="s">
        <v>38</v>
      </c>
      <c r="B28" s="92"/>
      <c r="C28" s="104" t="s">
        <v>239</v>
      </c>
      <c r="D28" s="86"/>
      <c r="E28" s="105">
        <v>7.19</v>
      </c>
      <c r="F28" s="105">
        <v>6.36</v>
      </c>
      <c r="G28" s="105">
        <v>80.36</v>
      </c>
      <c r="H28" s="105">
        <v>423.28</v>
      </c>
      <c r="I28" s="56"/>
      <c r="J28" s="82"/>
    </row>
    <row r="29" spans="1:10" ht="24" customHeight="1" x14ac:dyDescent="0.25">
      <c r="A29" s="251" t="s">
        <v>39</v>
      </c>
      <c r="B29" s="92" t="s">
        <v>235</v>
      </c>
      <c r="C29" s="56">
        <v>70</v>
      </c>
      <c r="D29" s="86">
        <v>50</v>
      </c>
      <c r="E29" s="56">
        <v>4.4800000000000004</v>
      </c>
      <c r="F29" s="56">
        <v>3.92</v>
      </c>
      <c r="G29" s="56">
        <v>40.46</v>
      </c>
      <c r="H29" s="56">
        <v>250.4</v>
      </c>
      <c r="I29" s="56"/>
      <c r="J29" s="82">
        <v>454</v>
      </c>
    </row>
    <row r="30" spans="1:10" ht="15.75" hidden="1" x14ac:dyDescent="0.25">
      <c r="A30" s="100" t="s">
        <v>13</v>
      </c>
      <c r="B30" s="92"/>
      <c r="C30" s="56"/>
      <c r="D30" s="86"/>
      <c r="E30" s="56">
        <v>9.7799999999999994</v>
      </c>
      <c r="F30" s="56">
        <v>2.7</v>
      </c>
      <c r="G30" s="56">
        <v>30.79</v>
      </c>
      <c r="H30" s="56">
        <v>186.35</v>
      </c>
      <c r="I30" s="82" t="e">
        <f>SUM(#REF!)</f>
        <v>#REF!</v>
      </c>
      <c r="J30" s="82"/>
    </row>
    <row r="31" spans="1:10" ht="15.75" x14ac:dyDescent="0.25">
      <c r="A31" s="100"/>
      <c r="B31" s="92" t="s">
        <v>190</v>
      </c>
      <c r="C31" s="56">
        <v>180</v>
      </c>
      <c r="D31" s="86">
        <v>200</v>
      </c>
      <c r="E31" s="92">
        <v>5.04</v>
      </c>
      <c r="F31" s="92">
        <v>5.4</v>
      </c>
      <c r="G31" s="92">
        <v>7.29</v>
      </c>
      <c r="H31" s="92">
        <v>96.63</v>
      </c>
      <c r="I31" s="82"/>
      <c r="J31" s="82">
        <v>3</v>
      </c>
    </row>
    <row r="32" spans="1:10" ht="15.75" hidden="1" x14ac:dyDescent="0.25">
      <c r="A32" s="100" t="s">
        <v>13</v>
      </c>
      <c r="B32" s="92"/>
      <c r="C32" s="56"/>
      <c r="D32" s="86"/>
      <c r="E32" s="82">
        <v>0.06</v>
      </c>
      <c r="F32" s="82">
        <v>0.02</v>
      </c>
      <c r="G32" s="82">
        <v>9.99</v>
      </c>
      <c r="H32" s="82">
        <v>40</v>
      </c>
      <c r="I32" s="82" t="e">
        <f>SUM(#REF!)</f>
        <v>#REF!</v>
      </c>
      <c r="J32" s="56"/>
    </row>
    <row r="33" spans="1:10" ht="15.75" x14ac:dyDescent="0.25">
      <c r="A33" s="100" t="s">
        <v>40</v>
      </c>
      <c r="B33" s="92"/>
      <c r="C33" s="82">
        <f>C29+C31</f>
        <v>250</v>
      </c>
      <c r="D33" s="86"/>
      <c r="E33" s="82">
        <f>E29+E31</f>
        <v>9.52</v>
      </c>
      <c r="F33" s="82">
        <f>F29+F31</f>
        <v>9.32</v>
      </c>
      <c r="G33" s="82">
        <f>G29+G31</f>
        <v>47.75</v>
      </c>
      <c r="H33" s="82">
        <f>H29+H31</f>
        <v>347.03</v>
      </c>
      <c r="I33" s="82"/>
      <c r="J33" s="56"/>
    </row>
    <row r="34" spans="1:10" s="15" customFormat="1" ht="21" customHeight="1" x14ac:dyDescent="0.25">
      <c r="A34" s="310" t="s">
        <v>169</v>
      </c>
      <c r="B34" s="310"/>
      <c r="C34" s="159">
        <f>C33+C28+C21+C19</f>
        <v>1347</v>
      </c>
      <c r="D34" s="92"/>
      <c r="E34" s="101">
        <f>E33+E28+E21+E19</f>
        <v>27.369999999999997</v>
      </c>
      <c r="F34" s="101">
        <f>F19+F21+F28+F33</f>
        <v>34.620000000000005</v>
      </c>
      <c r="G34" s="101">
        <f>G19+G21+G28+G33</f>
        <v>185.36</v>
      </c>
      <c r="H34" s="101">
        <f>H19+H21+H28+H33</f>
        <v>1218.83</v>
      </c>
      <c r="I34" s="101">
        <f>I19+I21+I28+I33</f>
        <v>65.52</v>
      </c>
      <c r="J34" s="92"/>
    </row>
    <row r="35" spans="1:10" x14ac:dyDescent="0.25">
      <c r="A35" s="296"/>
      <c r="B35" s="296" t="s">
        <v>207</v>
      </c>
      <c r="C35" s="257">
        <v>1250</v>
      </c>
      <c r="D35" s="257"/>
      <c r="E35" s="287">
        <v>40.5</v>
      </c>
      <c r="F35" s="288">
        <v>45</v>
      </c>
      <c r="G35" s="288">
        <v>195.75</v>
      </c>
      <c r="H35" s="288">
        <v>1350</v>
      </c>
      <c r="I35" s="297"/>
      <c r="J35" s="297"/>
    </row>
    <row r="36" spans="1:10" x14ac:dyDescent="0.25">
      <c r="A36" s="296"/>
      <c r="B36" s="296"/>
      <c r="C36" s="297"/>
      <c r="D36" s="298"/>
      <c r="E36" s="201">
        <f>E35-E34</f>
        <v>13.130000000000003</v>
      </c>
      <c r="F36" s="201">
        <f>F35-F34</f>
        <v>10.379999999999995</v>
      </c>
      <c r="G36" s="201">
        <f>G35-G34</f>
        <v>10.389999999999986</v>
      </c>
      <c r="H36" s="201">
        <f>H35-H34</f>
        <v>131.17000000000007</v>
      </c>
      <c r="I36" s="297"/>
      <c r="J36" s="297"/>
    </row>
    <row r="37" spans="1:10" x14ac:dyDescent="0.25">
      <c r="A37" s="296"/>
      <c r="B37" s="296"/>
      <c r="C37" s="297"/>
      <c r="D37" s="298"/>
      <c r="E37" s="204">
        <f>E34/E35</f>
        <v>0.67580246913580244</v>
      </c>
      <c r="F37" s="204">
        <f>F34/F35</f>
        <v>0.76933333333333342</v>
      </c>
      <c r="G37" s="204">
        <f>G34/G35</f>
        <v>0.94692209450830145</v>
      </c>
      <c r="H37" s="204">
        <f>H34/H35</f>
        <v>0.90283703703703699</v>
      </c>
      <c r="I37" s="297"/>
      <c r="J37" s="297"/>
    </row>
  </sheetData>
  <autoFilter ref="B2:B36" xr:uid="{00000000-0009-0000-0000-000000000000}"/>
  <mergeCells count="11">
    <mergeCell ref="B1:J1"/>
    <mergeCell ref="A34:B34"/>
    <mergeCell ref="A2:J2"/>
    <mergeCell ref="A3:J3"/>
    <mergeCell ref="A4:A5"/>
    <mergeCell ref="B4:B5"/>
    <mergeCell ref="C4:C5"/>
    <mergeCell ref="E4:G4"/>
    <mergeCell ref="H4:H5"/>
    <mergeCell ref="I4:I5"/>
    <mergeCell ref="J4:J5"/>
  </mergeCells>
  <pageMargins left="0.70866141732283472" right="0.70866141732283472" top="0.15748031496062992" bottom="0.15748031496062992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3:L17"/>
  <sheetViews>
    <sheetView workbookViewId="0">
      <selection activeCell="B35" sqref="B35"/>
    </sheetView>
  </sheetViews>
  <sheetFormatPr defaultRowHeight="15" x14ac:dyDescent="0.25"/>
  <cols>
    <col min="4" max="4" width="15.140625" customWidth="1"/>
    <col min="5" max="5" width="11.7109375" customWidth="1"/>
    <col min="6" max="6" width="12.140625" customWidth="1"/>
    <col min="7" max="7" width="13" customWidth="1"/>
  </cols>
  <sheetData>
    <row r="3" spans="3:12" x14ac:dyDescent="0.25">
      <c r="C3" s="115"/>
      <c r="D3" s="115" t="s">
        <v>8</v>
      </c>
      <c r="E3" s="115" t="s">
        <v>9</v>
      </c>
      <c r="F3" s="115" t="s">
        <v>10</v>
      </c>
      <c r="G3" s="115" t="s">
        <v>170</v>
      </c>
    </row>
    <row r="4" spans="3:12" ht="15.75" x14ac:dyDescent="0.25">
      <c r="C4" s="38">
        <v>1</v>
      </c>
      <c r="D4" s="90">
        <f>'1 день '!H23</f>
        <v>48.76</v>
      </c>
      <c r="E4" s="90">
        <f>'1 день '!I23</f>
        <v>43.239999999999995</v>
      </c>
      <c r="F4" s="90">
        <f>'1 день '!J23</f>
        <v>169.04</v>
      </c>
      <c r="G4" s="90">
        <f>'1 день '!K23</f>
        <v>1165.97</v>
      </c>
    </row>
    <row r="5" spans="3:12" ht="15.75" x14ac:dyDescent="0.25">
      <c r="C5" s="38">
        <v>2</v>
      </c>
      <c r="D5" s="90">
        <f>'2 день'!I25</f>
        <v>43.850000000000009</v>
      </c>
      <c r="E5" s="90">
        <f>'2 день'!J25</f>
        <v>52.46</v>
      </c>
      <c r="F5" s="90">
        <f>'2 день'!K25</f>
        <v>186.04</v>
      </c>
      <c r="G5" s="90">
        <f>'2 день'!L25</f>
        <v>1317.26</v>
      </c>
    </row>
    <row r="6" spans="3:12" ht="15.75" x14ac:dyDescent="0.25">
      <c r="C6" s="38">
        <v>3</v>
      </c>
      <c r="D6" s="90">
        <f>'3 день'!E24</f>
        <v>43.03</v>
      </c>
      <c r="E6" s="90">
        <f>'3 день'!F24</f>
        <v>35.799999999999997</v>
      </c>
      <c r="F6" s="90">
        <f>'3 день'!G24</f>
        <v>180.75</v>
      </c>
      <c r="G6" s="91">
        <f>'3 день'!H24</f>
        <v>1237.2400000000002</v>
      </c>
    </row>
    <row r="7" spans="3:12" ht="15.75" x14ac:dyDescent="0.25">
      <c r="C7" s="38">
        <v>4</v>
      </c>
      <c r="D7" s="90">
        <f>'4 день'!F24</f>
        <v>41.84</v>
      </c>
      <c r="E7" s="90">
        <f>'4 день'!G24</f>
        <v>51.01</v>
      </c>
      <c r="F7" s="90">
        <f>'4 день'!H24</f>
        <v>162.27000000000001</v>
      </c>
      <c r="G7" s="91">
        <f>'4 день'!I24</f>
        <v>1261.44</v>
      </c>
    </row>
    <row r="8" spans="3:12" ht="15.75" x14ac:dyDescent="0.25">
      <c r="C8" s="38">
        <v>5</v>
      </c>
      <c r="D8" s="91">
        <f>'5день  '!G24</f>
        <v>41.69</v>
      </c>
      <c r="E8" s="90">
        <f>'5день  '!H24</f>
        <v>46.93</v>
      </c>
      <c r="F8" s="90">
        <f>'5день  '!I24</f>
        <v>204.87999999999997</v>
      </c>
      <c r="G8" s="90">
        <f>'5день  '!J24</f>
        <v>1360.7800000000002</v>
      </c>
    </row>
    <row r="9" spans="3:12" ht="15.75" x14ac:dyDescent="0.25">
      <c r="C9" s="38">
        <v>6</v>
      </c>
      <c r="D9" s="91">
        <f>'6 день '!E31</f>
        <v>45.5</v>
      </c>
      <c r="E9" s="90">
        <f>'6 день '!F31</f>
        <v>32.590000000000003</v>
      </c>
      <c r="F9" s="90">
        <f>'6 день '!G31</f>
        <v>223.81</v>
      </c>
      <c r="G9" s="90">
        <v>1338.1</v>
      </c>
    </row>
    <row r="10" spans="3:12" ht="15.75" x14ac:dyDescent="0.25">
      <c r="C10" s="38">
        <v>7</v>
      </c>
      <c r="D10" s="91">
        <f>'7 день '!E66</f>
        <v>37.57</v>
      </c>
      <c r="E10" s="90">
        <f>'7 день '!F66</f>
        <v>51.37</v>
      </c>
      <c r="F10" s="90">
        <f>'7 день '!G66</f>
        <v>203.28</v>
      </c>
      <c r="G10" s="90">
        <f>'7 день '!H66</f>
        <v>1386.4699999999998</v>
      </c>
    </row>
    <row r="11" spans="3:12" ht="15.75" x14ac:dyDescent="0.25">
      <c r="C11" s="38">
        <v>8</v>
      </c>
      <c r="D11" s="91">
        <f>'8 день'!E86</f>
        <v>34.64</v>
      </c>
      <c r="E11" s="90">
        <f>'8 день'!F86</f>
        <v>46.42</v>
      </c>
      <c r="F11" s="90">
        <f>'8 день'!G86</f>
        <v>170.39</v>
      </c>
      <c r="G11" s="90">
        <f>'8 день'!H86</f>
        <v>1350.91</v>
      </c>
    </row>
    <row r="12" spans="3:12" ht="15.75" x14ac:dyDescent="0.25">
      <c r="C12" s="38">
        <v>9</v>
      </c>
      <c r="D12" s="90">
        <f>'9 день'!D88</f>
        <v>52.419999999999995</v>
      </c>
      <c r="E12" s="90">
        <f>'9 день'!E88</f>
        <v>61.81</v>
      </c>
      <c r="F12" s="90">
        <f>'9 день'!F88</f>
        <v>177.87</v>
      </c>
      <c r="G12" s="90">
        <f>'9 день'!G88</f>
        <v>1465.79</v>
      </c>
    </row>
    <row r="13" spans="3:12" ht="15.75" x14ac:dyDescent="0.25">
      <c r="C13" s="38">
        <v>10</v>
      </c>
      <c r="D13" s="90">
        <f>'10 день'!E34</f>
        <v>27.369999999999997</v>
      </c>
      <c r="E13" s="90">
        <f>'10 день'!F34</f>
        <v>34.620000000000005</v>
      </c>
      <c r="F13" s="90">
        <f>'10 день'!G34</f>
        <v>185.36</v>
      </c>
      <c r="G13" s="90">
        <f>'10 день'!H34</f>
        <v>1218.83</v>
      </c>
    </row>
    <row r="14" spans="3:12" ht="15.75" x14ac:dyDescent="0.25">
      <c r="C14" s="277" t="s">
        <v>171</v>
      </c>
      <c r="D14" s="278">
        <f>AVERAGE(D4:D13)</f>
        <v>41.667000000000002</v>
      </c>
      <c r="E14" s="278">
        <f>AVERAGE(E4:E13)</f>
        <v>45.625</v>
      </c>
      <c r="F14" s="278">
        <f>AVERAGE(F4:F13)</f>
        <v>186.369</v>
      </c>
      <c r="G14" s="278">
        <f>AVERAGE(G4:G13)</f>
        <v>1310.279</v>
      </c>
      <c r="L14" t="s">
        <v>142</v>
      </c>
    </row>
    <row r="15" spans="3:12" ht="15.75" x14ac:dyDescent="0.25">
      <c r="C15" s="2" t="s">
        <v>161</v>
      </c>
      <c r="D15" s="279">
        <v>40.5</v>
      </c>
      <c r="E15" s="280">
        <v>45</v>
      </c>
      <c r="F15" s="280">
        <v>195.75</v>
      </c>
      <c r="G15" s="281">
        <v>1350</v>
      </c>
    </row>
    <row r="16" spans="3:12" ht="15.75" x14ac:dyDescent="0.25">
      <c r="C16" s="38" t="s">
        <v>162</v>
      </c>
      <c r="D16" s="90">
        <f>D15-D14</f>
        <v>-1.1670000000000016</v>
      </c>
      <c r="E16" s="90">
        <f>E15-E14</f>
        <v>-0.625</v>
      </c>
      <c r="F16" s="90">
        <f>F15-F14</f>
        <v>9.3810000000000002</v>
      </c>
      <c r="G16" s="90">
        <f>G15-G14</f>
        <v>39.721000000000004</v>
      </c>
    </row>
    <row r="17" spans="3:7" ht="15.75" x14ac:dyDescent="0.25">
      <c r="C17" s="38" t="s">
        <v>163</v>
      </c>
      <c r="D17" s="90">
        <f>D16*100/D15</f>
        <v>-2.8814814814814853</v>
      </c>
      <c r="E17" s="90">
        <f>E16*100/E15</f>
        <v>-1.3888888888888888</v>
      </c>
      <c r="F17" s="90">
        <f>F16*100/F15</f>
        <v>4.7923371647509576</v>
      </c>
      <c r="G17" s="90">
        <f>G16*100/G15</f>
        <v>2.9422962962962966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1"/>
  <sheetViews>
    <sheetView zoomScale="98" zoomScaleNormal="98" workbookViewId="0">
      <pane ySplit="5" topLeftCell="A6" activePane="bottomLeft" state="frozen"/>
      <selection pane="bottomLeft" activeCell="B11" sqref="B11"/>
    </sheetView>
  </sheetViews>
  <sheetFormatPr defaultRowHeight="15" x14ac:dyDescent="0.25"/>
  <cols>
    <col min="1" max="1" width="20.7109375" style="15" customWidth="1"/>
    <col min="2" max="2" width="48.28515625" customWidth="1"/>
    <col min="3" max="3" width="9.42578125" hidden="1" customWidth="1"/>
    <col min="4" max="4" width="6.7109375" customWidth="1"/>
    <col min="5" max="5" width="11.42578125" hidden="1" customWidth="1"/>
    <col min="6" max="6" width="0.140625" hidden="1" customWidth="1"/>
    <col min="7" max="7" width="5.85546875" hidden="1" customWidth="1"/>
    <col min="8" max="8" width="9.7109375" customWidth="1"/>
    <col min="9" max="9" width="7.85546875" customWidth="1"/>
    <col min="10" max="10" width="10.28515625" customWidth="1"/>
    <col min="11" max="11" width="15.28515625" customWidth="1"/>
    <col min="12" max="12" width="12.140625" hidden="1" customWidth="1"/>
    <col min="13" max="13" width="9.140625" style="67"/>
  </cols>
  <sheetData>
    <row r="1" spans="1:17" ht="18.75" x14ac:dyDescent="0.25">
      <c r="A1" s="368" t="s">
        <v>218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7" ht="16.149999999999999" customHeight="1" x14ac:dyDescent="0.25">
      <c r="A2" s="370" t="s">
        <v>164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4"/>
    </row>
    <row r="3" spans="1:17" x14ac:dyDescent="0.25">
      <c r="A3" s="371" t="s">
        <v>160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4"/>
    </row>
    <row r="4" spans="1:17" x14ac:dyDescent="0.25">
      <c r="A4" s="364" t="s">
        <v>1</v>
      </c>
      <c r="B4" s="366" t="s">
        <v>2</v>
      </c>
      <c r="C4" s="68"/>
      <c r="D4" s="366" t="s">
        <v>121</v>
      </c>
      <c r="E4" s="68"/>
      <c r="F4" s="68"/>
      <c r="G4" s="68"/>
      <c r="H4" s="366" t="s">
        <v>4</v>
      </c>
      <c r="I4" s="366"/>
      <c r="J4" s="366"/>
      <c r="K4" s="366" t="s">
        <v>5</v>
      </c>
      <c r="L4" s="366" t="s">
        <v>6</v>
      </c>
      <c r="M4" s="367" t="s">
        <v>7</v>
      </c>
    </row>
    <row r="5" spans="1:17" x14ac:dyDescent="0.25">
      <c r="A5" s="364"/>
      <c r="B5" s="366"/>
      <c r="C5" s="68"/>
      <c r="D5" s="366"/>
      <c r="E5" s="68"/>
      <c r="F5" s="68"/>
      <c r="G5" s="68"/>
      <c r="H5" s="68" t="s">
        <v>8</v>
      </c>
      <c r="I5" s="68" t="s">
        <v>9</v>
      </c>
      <c r="J5" s="68" t="s">
        <v>10</v>
      </c>
      <c r="K5" s="366"/>
      <c r="L5" s="366"/>
      <c r="M5" s="367"/>
    </row>
    <row r="6" spans="1:17" ht="15.75" x14ac:dyDescent="0.25">
      <c r="A6" s="1" t="s">
        <v>141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0"/>
    </row>
    <row r="7" spans="1:17" ht="13.9" customHeight="1" x14ac:dyDescent="0.25">
      <c r="A7" s="1" t="s">
        <v>11</v>
      </c>
      <c r="B7" s="11" t="s">
        <v>243</v>
      </c>
      <c r="C7" s="11"/>
      <c r="D7" s="164">
        <v>180</v>
      </c>
      <c r="E7" s="8">
        <v>200</v>
      </c>
      <c r="F7" s="8"/>
      <c r="G7" s="8"/>
      <c r="H7" s="164">
        <v>4.68</v>
      </c>
      <c r="I7" s="9">
        <v>6.58</v>
      </c>
      <c r="J7" s="9">
        <v>20.64</v>
      </c>
      <c r="K7" s="9">
        <v>158.4</v>
      </c>
      <c r="L7" s="4"/>
      <c r="M7" s="50">
        <v>33</v>
      </c>
    </row>
    <row r="8" spans="1:17" ht="13.9" customHeight="1" x14ac:dyDescent="0.25">
      <c r="A8" s="34"/>
      <c r="B8" s="60" t="s">
        <v>188</v>
      </c>
      <c r="C8" s="60">
        <v>65</v>
      </c>
      <c r="D8" s="56">
        <v>37</v>
      </c>
      <c r="E8" s="76">
        <v>65</v>
      </c>
      <c r="F8" s="76"/>
      <c r="G8" s="76">
        <v>65</v>
      </c>
      <c r="H8" s="9">
        <v>2.34</v>
      </c>
      <c r="I8" s="9">
        <v>8.43</v>
      </c>
      <c r="J8" s="9">
        <v>13.78</v>
      </c>
      <c r="K8" s="9">
        <v>110.7</v>
      </c>
      <c r="L8" s="9"/>
      <c r="M8" s="9" t="s">
        <v>194</v>
      </c>
    </row>
    <row r="9" spans="1:17" ht="18.75" customHeight="1" x14ac:dyDescent="0.25">
      <c r="A9" s="34"/>
      <c r="B9" s="164" t="s">
        <v>143</v>
      </c>
      <c r="C9" s="11"/>
      <c r="D9" s="164">
        <v>180</v>
      </c>
      <c r="E9" s="8">
        <v>200</v>
      </c>
      <c r="F9" s="8"/>
      <c r="G9" s="8"/>
      <c r="H9" s="164">
        <v>2.2400000000000002</v>
      </c>
      <c r="I9" s="164">
        <v>2.3199999999999998</v>
      </c>
      <c r="J9" s="164">
        <v>17.55</v>
      </c>
      <c r="K9" s="164">
        <v>104.62</v>
      </c>
      <c r="L9" s="4"/>
      <c r="M9" s="75">
        <v>126</v>
      </c>
    </row>
    <row r="10" spans="1:17" ht="14.45" customHeight="1" x14ac:dyDescent="0.25">
      <c r="A10" s="1" t="s">
        <v>20</v>
      </c>
      <c r="B10" s="11"/>
      <c r="C10" s="19"/>
      <c r="D10" s="82">
        <f>D7+D8+D9</f>
        <v>397</v>
      </c>
      <c r="E10" s="9"/>
      <c r="F10" s="9"/>
      <c r="G10" s="9"/>
      <c r="H10" s="78">
        <f>H7+H8+H9</f>
        <v>9.26</v>
      </c>
      <c r="I10" s="78">
        <f>I7+I8+I9</f>
        <v>17.329999999999998</v>
      </c>
      <c r="J10" s="78">
        <f>J7+J8+J9</f>
        <v>51.97</v>
      </c>
      <c r="K10" s="78">
        <v>373.72</v>
      </c>
      <c r="L10" s="76"/>
      <c r="M10" s="9"/>
    </row>
    <row r="11" spans="1:17" ht="15.75" x14ac:dyDescent="0.25">
      <c r="A11" s="1" t="s">
        <v>21</v>
      </c>
      <c r="B11" s="11" t="s">
        <v>96</v>
      </c>
      <c r="C11" s="19"/>
      <c r="D11" s="56">
        <v>100</v>
      </c>
      <c r="E11" s="9"/>
      <c r="F11" s="9"/>
      <c r="G11" s="9"/>
      <c r="H11" s="158">
        <v>0.5</v>
      </c>
      <c r="I11" s="158">
        <v>0.1</v>
      </c>
      <c r="J11" s="158">
        <v>10.1</v>
      </c>
      <c r="K11" s="158">
        <v>46</v>
      </c>
      <c r="L11" s="76"/>
      <c r="M11" s="9">
        <v>532</v>
      </c>
    </row>
    <row r="12" spans="1:17" ht="14.45" customHeight="1" x14ac:dyDescent="0.25">
      <c r="A12" s="1" t="s">
        <v>23</v>
      </c>
      <c r="B12" s="11"/>
      <c r="C12" s="19"/>
      <c r="D12" s="82">
        <f>D11</f>
        <v>100</v>
      </c>
      <c r="E12" s="76"/>
      <c r="F12" s="76"/>
      <c r="G12" s="76"/>
      <c r="H12" s="209">
        <f>H11</f>
        <v>0.5</v>
      </c>
      <c r="I12" s="209">
        <f>I11</f>
        <v>0.1</v>
      </c>
      <c r="J12" s="209">
        <f>J11</f>
        <v>10.1</v>
      </c>
      <c r="K12" s="209">
        <f>K11</f>
        <v>46</v>
      </c>
      <c r="L12" s="76">
        <v>0.08</v>
      </c>
      <c r="M12" s="9"/>
      <c r="N12" s="282"/>
      <c r="O12" s="282"/>
      <c r="P12" s="282"/>
      <c r="Q12" s="282"/>
    </row>
    <row r="13" spans="1:17" ht="14.45" customHeight="1" x14ac:dyDescent="0.25">
      <c r="A13" s="1"/>
      <c r="B13" s="11" t="s">
        <v>242</v>
      </c>
      <c r="C13" s="19"/>
      <c r="D13" s="82">
        <v>50</v>
      </c>
      <c r="E13" s="76"/>
      <c r="F13" s="76"/>
      <c r="G13" s="76"/>
      <c r="H13" s="209">
        <v>0.98</v>
      </c>
      <c r="I13" s="209">
        <v>3.4</v>
      </c>
      <c r="J13" s="209">
        <v>3.25</v>
      </c>
      <c r="K13" s="209">
        <v>55.83</v>
      </c>
      <c r="L13" s="76"/>
      <c r="M13" s="9">
        <v>181</v>
      </c>
      <c r="N13" s="282"/>
      <c r="O13" s="282"/>
      <c r="P13" s="282"/>
      <c r="Q13" s="282"/>
    </row>
    <row r="14" spans="1:17" ht="15.75" x14ac:dyDescent="0.25">
      <c r="A14" s="1"/>
      <c r="B14" s="60" t="s">
        <v>240</v>
      </c>
      <c r="C14" s="20"/>
      <c r="D14" s="56">
        <v>180</v>
      </c>
      <c r="E14" s="9">
        <v>200</v>
      </c>
      <c r="F14" s="9"/>
      <c r="G14" s="9"/>
      <c r="H14" s="9">
        <v>2.5</v>
      </c>
      <c r="I14" s="9">
        <v>3.7</v>
      </c>
      <c r="J14" s="9">
        <v>17.010000000000002</v>
      </c>
      <c r="K14" s="9">
        <v>109.68</v>
      </c>
      <c r="L14" s="9"/>
      <c r="M14" s="9">
        <v>2.5</v>
      </c>
    </row>
    <row r="15" spans="1:17" ht="15.75" x14ac:dyDescent="0.25">
      <c r="A15" s="1"/>
      <c r="B15" s="11" t="s">
        <v>179</v>
      </c>
      <c r="C15" s="19"/>
      <c r="D15" s="56">
        <v>150</v>
      </c>
      <c r="E15" s="76">
        <v>90</v>
      </c>
      <c r="F15" s="76"/>
      <c r="G15" s="76"/>
      <c r="H15" s="9">
        <v>11.65</v>
      </c>
      <c r="I15" s="9">
        <v>8.74</v>
      </c>
      <c r="J15" s="9">
        <v>17.07</v>
      </c>
      <c r="K15" s="9">
        <v>165</v>
      </c>
      <c r="L15" s="9"/>
      <c r="M15" s="9">
        <v>590</v>
      </c>
    </row>
    <row r="16" spans="1:17" ht="18.600000000000001" customHeight="1" x14ac:dyDescent="0.25">
      <c r="A16" s="1"/>
      <c r="B16" s="10" t="s">
        <v>151</v>
      </c>
      <c r="C16" s="19"/>
      <c r="D16" s="56">
        <v>180</v>
      </c>
      <c r="E16" s="9"/>
      <c r="F16" s="9"/>
      <c r="G16" s="9"/>
      <c r="H16" s="158">
        <v>0</v>
      </c>
      <c r="I16" s="158">
        <v>0</v>
      </c>
      <c r="J16" s="158">
        <v>14.51</v>
      </c>
      <c r="K16" s="158">
        <v>54.73</v>
      </c>
      <c r="L16" s="77">
        <v>8.9600000000000009</v>
      </c>
      <c r="M16" s="9">
        <v>233</v>
      </c>
    </row>
    <row r="17" spans="1:13" ht="15.75" x14ac:dyDescent="0.25">
      <c r="A17" s="1"/>
      <c r="B17" s="7" t="s">
        <v>49</v>
      </c>
      <c r="C17" s="1"/>
      <c r="D17" s="150">
        <v>30</v>
      </c>
      <c r="E17" s="206">
        <v>130</v>
      </c>
      <c r="F17" s="206"/>
      <c r="G17" s="206"/>
      <c r="H17" s="205">
        <v>2.2799999999999998</v>
      </c>
      <c r="I17" s="205">
        <v>0.18</v>
      </c>
      <c r="J17" s="205">
        <v>15.69</v>
      </c>
      <c r="K17" s="205">
        <v>69.900000000000006</v>
      </c>
      <c r="L17" s="9"/>
      <c r="M17" s="97" t="s">
        <v>35</v>
      </c>
    </row>
    <row r="18" spans="1:13" ht="15.75" x14ac:dyDescent="0.25">
      <c r="A18" s="1"/>
      <c r="B18" s="7" t="s">
        <v>191</v>
      </c>
      <c r="C18" s="1"/>
      <c r="D18" s="56">
        <v>20</v>
      </c>
      <c r="E18" s="76"/>
      <c r="F18" s="76"/>
      <c r="G18" s="76"/>
      <c r="H18" s="9">
        <v>1.3</v>
      </c>
      <c r="I18" s="9">
        <v>0.21</v>
      </c>
      <c r="J18" s="9">
        <v>6.68</v>
      </c>
      <c r="K18" s="9">
        <v>38</v>
      </c>
      <c r="L18" s="9"/>
      <c r="M18" s="97" t="s">
        <v>35</v>
      </c>
    </row>
    <row r="19" spans="1:13" ht="15.6" customHeight="1" x14ac:dyDescent="0.25">
      <c r="A19" s="1" t="s">
        <v>38</v>
      </c>
      <c r="B19" s="10"/>
      <c r="C19" s="10"/>
      <c r="D19" s="82">
        <v>610</v>
      </c>
      <c r="E19" s="76">
        <f>130*176.4/180</f>
        <v>127.4</v>
      </c>
      <c r="F19" s="76"/>
      <c r="G19" s="76"/>
      <c r="H19" s="76">
        <v>18.71</v>
      </c>
      <c r="I19" s="77">
        <v>16.23</v>
      </c>
      <c r="J19" s="77">
        <v>74.209999999999994</v>
      </c>
      <c r="K19" s="76">
        <v>493.14</v>
      </c>
      <c r="L19" s="9"/>
      <c r="M19" s="9"/>
    </row>
    <row r="20" spans="1:13" ht="15.75" x14ac:dyDescent="0.25">
      <c r="A20" s="2" t="s">
        <v>39</v>
      </c>
      <c r="B20" s="60" t="s">
        <v>241</v>
      </c>
      <c r="C20" s="20"/>
      <c r="D20" s="56">
        <v>70</v>
      </c>
      <c r="E20" s="76">
        <v>70</v>
      </c>
      <c r="F20" s="76"/>
      <c r="G20" s="76"/>
      <c r="H20" s="9">
        <v>17.79</v>
      </c>
      <c r="I20" s="9">
        <v>6.7</v>
      </c>
      <c r="J20" s="9">
        <v>16.8</v>
      </c>
      <c r="K20" s="9">
        <v>175.71</v>
      </c>
      <c r="L20" s="9"/>
      <c r="M20" s="9">
        <v>97</v>
      </c>
    </row>
    <row r="21" spans="1:13" ht="15.75" x14ac:dyDescent="0.25">
      <c r="A21" s="1"/>
      <c r="B21" s="7" t="s">
        <v>157</v>
      </c>
      <c r="C21" s="166"/>
      <c r="D21" s="56">
        <v>180</v>
      </c>
      <c r="E21" s="20">
        <v>200</v>
      </c>
      <c r="F21" s="20"/>
      <c r="G21" s="20"/>
      <c r="H21" s="9">
        <v>2.5</v>
      </c>
      <c r="I21" s="9">
        <v>2.88</v>
      </c>
      <c r="J21" s="9">
        <v>15.96</v>
      </c>
      <c r="K21" s="9">
        <v>77.400000000000006</v>
      </c>
      <c r="L21" s="9"/>
      <c r="M21" s="9">
        <v>134</v>
      </c>
    </row>
    <row r="22" spans="1:13" ht="15.75" x14ac:dyDescent="0.25">
      <c r="A22" s="1" t="s">
        <v>168</v>
      </c>
      <c r="B22" s="11"/>
      <c r="C22" s="19"/>
      <c r="D22" s="82">
        <f>D20+D21</f>
        <v>250</v>
      </c>
      <c r="E22" s="9"/>
      <c r="F22" s="9"/>
      <c r="G22" s="9"/>
      <c r="H22" s="76">
        <f>H20+H21</f>
        <v>20.29</v>
      </c>
      <c r="I22" s="76">
        <f>I20+I21</f>
        <v>9.58</v>
      </c>
      <c r="J22" s="76">
        <f>J20+J21</f>
        <v>32.760000000000005</v>
      </c>
      <c r="K22" s="76">
        <f>K20+K21</f>
        <v>253.11</v>
      </c>
      <c r="L22" s="76"/>
      <c r="M22" s="9"/>
    </row>
    <row r="23" spans="1:13" s="69" customFormat="1" ht="13.9" customHeight="1" x14ac:dyDescent="0.25">
      <c r="A23" s="344" t="s">
        <v>169</v>
      </c>
      <c r="B23" s="344"/>
      <c r="C23" s="163"/>
      <c r="D23" s="100">
        <v>1357</v>
      </c>
      <c r="E23" s="22"/>
      <c r="F23" s="22"/>
      <c r="G23" s="22"/>
      <c r="H23" s="79">
        <v>48.76</v>
      </c>
      <c r="I23" s="79">
        <f>I10+I12+I19+I22</f>
        <v>43.239999999999995</v>
      </c>
      <c r="J23" s="79">
        <f>J22+J19+J12+J10</f>
        <v>169.04</v>
      </c>
      <c r="K23" s="79">
        <v>1165.97</v>
      </c>
      <c r="L23" s="79"/>
      <c r="M23" s="22"/>
    </row>
    <row r="24" spans="1:13" x14ac:dyDescent="0.25">
      <c r="A24" s="116"/>
      <c r="B24" s="117" t="s">
        <v>161</v>
      </c>
      <c r="C24" s="117"/>
      <c r="D24" s="117">
        <v>1250</v>
      </c>
      <c r="E24" s="117"/>
      <c r="F24" s="117"/>
      <c r="G24" s="117"/>
      <c r="H24" s="118">
        <v>40.5</v>
      </c>
      <c r="I24" s="119">
        <v>45</v>
      </c>
      <c r="J24" s="119">
        <v>195.75</v>
      </c>
      <c r="K24" s="119">
        <v>1350</v>
      </c>
      <c r="L24" s="117"/>
      <c r="M24" s="117"/>
    </row>
    <row r="25" spans="1:13" x14ac:dyDescent="0.25">
      <c r="A25" s="116"/>
      <c r="B25" s="117" t="s">
        <v>162</v>
      </c>
      <c r="C25" s="117"/>
      <c r="D25" s="117"/>
      <c r="E25" s="117"/>
      <c r="F25" s="117"/>
      <c r="G25" s="117"/>
      <c r="H25" s="120">
        <f>H24-H23</f>
        <v>-8.259999999999998</v>
      </c>
      <c r="I25" s="120">
        <f>I24-I23</f>
        <v>1.7600000000000051</v>
      </c>
      <c r="J25" s="120">
        <f>J24-J23</f>
        <v>26.710000000000008</v>
      </c>
      <c r="K25" s="120">
        <f>K24-K23</f>
        <v>184.02999999999997</v>
      </c>
      <c r="L25" s="117"/>
      <c r="M25" s="117"/>
    </row>
    <row r="26" spans="1:13" x14ac:dyDescent="0.25">
      <c r="A26" s="116"/>
      <c r="B26" s="117" t="s">
        <v>163</v>
      </c>
      <c r="C26" s="117"/>
      <c r="D26" s="117"/>
      <c r="E26" s="117"/>
      <c r="F26" s="117"/>
      <c r="G26" s="117"/>
      <c r="H26" s="121">
        <f>H23/H24</f>
        <v>1.2039506172839505</v>
      </c>
      <c r="I26" s="121">
        <f>I23/I24</f>
        <v>0.96088888888888879</v>
      </c>
      <c r="J26" s="121">
        <f>J23/J24</f>
        <v>0.86355044699872285</v>
      </c>
      <c r="K26" s="121">
        <f>K23/K24</f>
        <v>0.86368148148148149</v>
      </c>
      <c r="L26" s="117"/>
      <c r="M26" s="117"/>
    </row>
    <row r="27" spans="1:13" x14ac:dyDescent="0.25">
      <c r="A27" s="89"/>
      <c r="B27" s="44"/>
      <c r="C27" s="44"/>
      <c r="D27" s="72"/>
      <c r="E27" s="44"/>
      <c r="F27" s="44"/>
      <c r="G27" s="44"/>
      <c r="H27" s="44"/>
      <c r="I27" s="44"/>
      <c r="J27" s="44"/>
      <c r="K27" s="44"/>
      <c r="L27" s="44"/>
      <c r="M27" s="44"/>
    </row>
    <row r="28" spans="1:13" x14ac:dyDescent="0.25">
      <c r="A28" s="89"/>
      <c r="B28" s="44"/>
      <c r="C28" s="44"/>
      <c r="D28" s="72"/>
      <c r="E28" s="44"/>
      <c r="F28" s="44"/>
      <c r="G28" s="44"/>
      <c r="H28" s="44"/>
      <c r="I28" s="44"/>
      <c r="J28" s="44"/>
      <c r="K28" s="44"/>
      <c r="L28" s="44"/>
      <c r="M28" s="44"/>
    </row>
    <row r="29" spans="1:13" x14ac:dyDescent="0.25">
      <c r="A29" s="89"/>
      <c r="B29" s="44"/>
      <c r="C29" s="44"/>
      <c r="D29" s="114"/>
      <c r="E29" s="114"/>
      <c r="F29" s="114"/>
      <c r="G29" s="114"/>
      <c r="H29" s="114"/>
      <c r="I29" s="114"/>
      <c r="J29" s="114"/>
      <c r="K29" s="114"/>
      <c r="L29" s="44"/>
      <c r="M29" s="44"/>
    </row>
    <row r="30" spans="1:13" x14ac:dyDescent="0.25">
      <c r="A30" s="89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x14ac:dyDescent="0.25">
      <c r="A31" s="89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</sheetData>
  <mergeCells count="11">
    <mergeCell ref="A23:B23"/>
    <mergeCell ref="A1:M1"/>
    <mergeCell ref="A4:A5"/>
    <mergeCell ref="B4:B5"/>
    <mergeCell ref="D4:D5"/>
    <mergeCell ref="H4:J4"/>
    <mergeCell ref="K4:K5"/>
    <mergeCell ref="L4:L5"/>
    <mergeCell ref="M4:M5"/>
    <mergeCell ref="A2:M2"/>
    <mergeCell ref="A3:M3"/>
  </mergeCells>
  <pageMargins left="0.23622047244094491" right="0.23622047244094491" top="0.19685039370078741" bottom="0.19685039370078741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1"/>
  <sheetViews>
    <sheetView workbookViewId="0">
      <pane ySplit="5" topLeftCell="A6" activePane="bottomLeft" state="frozen"/>
      <selection pane="bottomLeft" activeCell="B30" sqref="B30"/>
    </sheetView>
  </sheetViews>
  <sheetFormatPr defaultRowHeight="15" x14ac:dyDescent="0.25"/>
  <cols>
    <col min="1" max="1" width="19.28515625" customWidth="1"/>
    <col min="2" max="2" width="32.5703125" customWidth="1"/>
    <col min="3" max="3" width="9.28515625" customWidth="1"/>
    <col min="4" max="4" width="11" customWidth="1"/>
    <col min="5" max="5" width="13.7109375" customWidth="1"/>
    <col min="6" max="6" width="12.42578125" customWidth="1"/>
    <col min="7" max="7" width="15" customWidth="1"/>
    <col min="8" max="8" width="9.140625" hidden="1" customWidth="1"/>
    <col min="9" max="9" width="14.140625" style="23" customWidth="1"/>
    <col min="10" max="16" width="9.140625" style="15"/>
  </cols>
  <sheetData>
    <row r="1" spans="1:9" ht="15.75" x14ac:dyDescent="0.25">
      <c r="A1" s="62"/>
      <c r="B1" s="316" t="s">
        <v>86</v>
      </c>
      <c r="C1" s="316"/>
      <c r="D1" s="316"/>
      <c r="E1" s="316"/>
      <c r="F1" s="316"/>
      <c r="G1" s="316"/>
      <c r="H1" s="316"/>
      <c r="I1" s="316"/>
    </row>
    <row r="2" spans="1:9" ht="15.75" x14ac:dyDescent="0.25">
      <c r="A2" s="316" t="s">
        <v>220</v>
      </c>
      <c r="B2" s="316"/>
      <c r="C2" s="316"/>
      <c r="D2" s="316"/>
      <c r="E2" s="316"/>
      <c r="F2" s="316"/>
      <c r="G2" s="316"/>
      <c r="H2" s="316"/>
      <c r="I2" s="316"/>
    </row>
    <row r="3" spans="1:9" ht="15.75" x14ac:dyDescent="0.25">
      <c r="A3" s="103"/>
      <c r="B3" s="317" t="s">
        <v>41</v>
      </c>
      <c r="C3" s="317"/>
      <c r="D3" s="317"/>
      <c r="E3" s="317"/>
      <c r="F3" s="317"/>
      <c r="G3" s="317"/>
      <c r="H3" s="317"/>
      <c r="I3" s="317"/>
    </row>
    <row r="4" spans="1:9" ht="15.75" x14ac:dyDescent="0.25">
      <c r="A4" s="318" t="s">
        <v>1</v>
      </c>
      <c r="B4" s="318" t="s">
        <v>2</v>
      </c>
      <c r="C4" s="318" t="s">
        <v>174</v>
      </c>
      <c r="D4" s="318" t="s">
        <v>4</v>
      </c>
      <c r="E4" s="318"/>
      <c r="F4" s="318"/>
      <c r="G4" s="318" t="s">
        <v>5</v>
      </c>
      <c r="H4" s="318" t="s">
        <v>6</v>
      </c>
      <c r="I4" s="319" t="s">
        <v>7</v>
      </c>
    </row>
    <row r="5" spans="1:9" ht="15.75" x14ac:dyDescent="0.25">
      <c r="A5" s="318"/>
      <c r="B5" s="318"/>
      <c r="C5" s="318"/>
      <c r="D5" s="234" t="s">
        <v>8</v>
      </c>
      <c r="E5" s="234" t="s">
        <v>9</v>
      </c>
      <c r="F5" s="234" t="s">
        <v>10</v>
      </c>
      <c r="G5" s="318"/>
      <c r="H5" s="318"/>
      <c r="I5" s="319"/>
    </row>
    <row r="6" spans="1:9" ht="21" customHeight="1" x14ac:dyDescent="0.25">
      <c r="A6" s="100" t="s">
        <v>42</v>
      </c>
      <c r="B6" s="100"/>
      <c r="C6" s="100"/>
      <c r="D6" s="100"/>
      <c r="E6" s="100"/>
      <c r="F6" s="100"/>
      <c r="G6" s="100"/>
      <c r="H6" s="100"/>
      <c r="I6" s="100"/>
    </row>
    <row r="7" spans="1:9" ht="16.5" customHeight="1" x14ac:dyDescent="0.25">
      <c r="A7" s="100" t="s">
        <v>11</v>
      </c>
      <c r="B7" s="255"/>
      <c r="C7" s="255"/>
      <c r="D7" s="255"/>
      <c r="E7" s="255"/>
      <c r="F7" s="255"/>
      <c r="G7" s="255"/>
      <c r="H7" s="255"/>
      <c r="I7" s="256"/>
    </row>
    <row r="8" spans="1:9" ht="16.5" hidden="1" customHeight="1" x14ac:dyDescent="0.25">
      <c r="A8" s="247"/>
      <c r="B8" s="63" t="s">
        <v>43</v>
      </c>
      <c r="C8" s="153" t="s">
        <v>44</v>
      </c>
      <c r="D8" s="92"/>
      <c r="E8" s="92"/>
      <c r="F8" s="92"/>
      <c r="G8" s="92"/>
      <c r="H8" s="100"/>
      <c r="I8" s="154"/>
    </row>
    <row r="9" spans="1:9" ht="15.75" hidden="1" x14ac:dyDescent="0.25">
      <c r="A9" s="247"/>
      <c r="B9" s="150" t="s">
        <v>45</v>
      </c>
      <c r="C9" s="155">
        <v>30</v>
      </c>
      <c r="D9" s="102"/>
      <c r="E9" s="102"/>
      <c r="F9" s="102"/>
      <c r="G9" s="102"/>
      <c r="H9" s="100"/>
      <c r="I9" s="100"/>
    </row>
    <row r="10" spans="1:9" ht="15.75" hidden="1" x14ac:dyDescent="0.25">
      <c r="A10" s="100"/>
      <c r="B10" s="150" t="s">
        <v>46</v>
      </c>
      <c r="C10" s="155">
        <v>80</v>
      </c>
      <c r="D10" s="102"/>
      <c r="E10" s="102"/>
      <c r="F10" s="102"/>
      <c r="G10" s="102"/>
      <c r="H10" s="100"/>
      <c r="I10" s="100"/>
    </row>
    <row r="11" spans="1:9" ht="18.75" hidden="1" customHeight="1" x14ac:dyDescent="0.25">
      <c r="A11" s="100"/>
      <c r="B11" s="150" t="s">
        <v>47</v>
      </c>
      <c r="C11" s="155">
        <v>2</v>
      </c>
      <c r="D11" s="102"/>
      <c r="E11" s="102"/>
      <c r="F11" s="102"/>
      <c r="G11" s="102"/>
      <c r="H11" s="100"/>
      <c r="I11" s="100"/>
    </row>
    <row r="12" spans="1:9" ht="15.75" hidden="1" x14ac:dyDescent="0.25">
      <c r="A12" s="100"/>
      <c r="B12" s="150" t="s">
        <v>48</v>
      </c>
      <c r="C12" s="155" t="e">
        <f>C11*#REF!/#REF!</f>
        <v>#REF!</v>
      </c>
      <c r="D12" s="102"/>
      <c r="E12" s="102"/>
      <c r="F12" s="102"/>
      <c r="G12" s="102"/>
      <c r="H12" s="100"/>
      <c r="I12" s="100"/>
    </row>
    <row r="13" spans="1:9" ht="15.75" hidden="1" customHeight="1" x14ac:dyDescent="0.25">
      <c r="A13" s="100"/>
      <c r="B13" s="150" t="s">
        <v>47</v>
      </c>
      <c r="C13" s="155" t="e">
        <f>C12*#REF!/#REF!</f>
        <v>#REF!</v>
      </c>
      <c r="D13" s="92"/>
      <c r="E13" s="92"/>
      <c r="F13" s="92"/>
      <c r="G13" s="92"/>
      <c r="H13" s="100"/>
      <c r="I13" s="100"/>
    </row>
    <row r="14" spans="1:9" ht="15.75" hidden="1" x14ac:dyDescent="0.25">
      <c r="A14" s="250" t="s">
        <v>13</v>
      </c>
      <c r="B14" s="92"/>
      <c r="C14" s="92"/>
      <c r="D14" s="147">
        <v>9.91</v>
      </c>
      <c r="E14" s="147">
        <v>13.76</v>
      </c>
      <c r="F14" s="147">
        <v>2.46</v>
      </c>
      <c r="G14" s="147">
        <v>171.88</v>
      </c>
      <c r="H14" s="151">
        <v>0.39</v>
      </c>
      <c r="I14" s="100"/>
    </row>
    <row r="15" spans="1:9" ht="15.75" hidden="1" x14ac:dyDescent="0.25">
      <c r="A15" s="250"/>
      <c r="B15" s="92"/>
      <c r="C15" s="92"/>
      <c r="D15" s="147">
        <v>7.21</v>
      </c>
      <c r="E15" s="147">
        <v>10.01</v>
      </c>
      <c r="F15" s="147">
        <v>1.79</v>
      </c>
      <c r="G15" s="147">
        <v>125</v>
      </c>
      <c r="H15" s="151">
        <v>0.39</v>
      </c>
      <c r="I15" s="100"/>
    </row>
    <row r="16" spans="1:9" ht="15.75" x14ac:dyDescent="0.25">
      <c r="A16" s="251"/>
      <c r="B16" s="92" t="s">
        <v>229</v>
      </c>
      <c r="C16" s="208">
        <v>180</v>
      </c>
      <c r="D16" s="56">
        <v>25.45</v>
      </c>
      <c r="E16" s="56">
        <v>35.28</v>
      </c>
      <c r="F16" s="56">
        <v>52.2</v>
      </c>
      <c r="G16" s="56">
        <v>614.70000000000005</v>
      </c>
      <c r="H16" s="100"/>
      <c r="I16" s="100">
        <v>18</v>
      </c>
    </row>
    <row r="17" spans="1:9" ht="15.75" x14ac:dyDescent="0.25">
      <c r="A17" s="251"/>
      <c r="B17" s="56"/>
      <c r="C17" s="92"/>
      <c r="D17" s="56"/>
      <c r="E17" s="56"/>
      <c r="F17" s="56"/>
      <c r="G17" s="56"/>
      <c r="H17" s="100"/>
      <c r="I17" s="100"/>
    </row>
    <row r="18" spans="1:9" ht="15.75" hidden="1" x14ac:dyDescent="0.25">
      <c r="A18" s="251"/>
      <c r="B18" s="233" t="s">
        <v>15</v>
      </c>
      <c r="C18" s="146" t="e">
        <f>C17*#REF!/#REF!</f>
        <v>#REF!</v>
      </c>
      <c r="D18" s="102">
        <f>'[2]хлеб п'!C22</f>
        <v>0.60799999999999998</v>
      </c>
      <c r="E18" s="102">
        <f>'[2]хлеб п'!D22</f>
        <v>6.4000000000000001E-2</v>
      </c>
      <c r="F18" s="102">
        <f>'[2]хлеб п'!E22</f>
        <v>3.8879999999999999</v>
      </c>
      <c r="G18" s="102">
        <f>'[2]хлеб п'!B219</f>
        <v>19.028799999999997</v>
      </c>
      <c r="H18" s="151"/>
      <c r="I18" s="100"/>
    </row>
    <row r="19" spans="1:9" ht="15.75" hidden="1" x14ac:dyDescent="0.25">
      <c r="A19" s="251"/>
      <c r="B19" s="233" t="s">
        <v>49</v>
      </c>
      <c r="C19" s="146" t="e">
        <f>C18*#REF!/#REF!</f>
        <v>#REF!</v>
      </c>
      <c r="D19" s="102">
        <f>'[2]масло сл (2)'!C158</f>
        <v>0.15</v>
      </c>
      <c r="E19" s="102">
        <f>'[2]масло сл (2)'!D158</f>
        <v>24.75</v>
      </c>
      <c r="F19" s="102">
        <f>'[2]масло сл (2)'!E158</f>
        <v>0.24</v>
      </c>
      <c r="G19" s="102">
        <f>'[2]масло сл (2)'!B219</f>
        <v>231.77400000000003</v>
      </c>
      <c r="H19" s="151"/>
      <c r="I19" s="100"/>
    </row>
    <row r="20" spans="1:9" ht="15.75" hidden="1" x14ac:dyDescent="0.25">
      <c r="A20" s="251" t="s">
        <v>13</v>
      </c>
      <c r="B20" s="92"/>
      <c r="C20" s="92"/>
      <c r="D20" s="147">
        <v>2.36</v>
      </c>
      <c r="E20" s="147">
        <v>7.49</v>
      </c>
      <c r="F20" s="147">
        <v>14.71</v>
      </c>
      <c r="G20" s="147">
        <v>137.5</v>
      </c>
      <c r="H20" s="151">
        <f>H21/50*C17</f>
        <v>0</v>
      </c>
      <c r="I20" s="100"/>
    </row>
    <row r="21" spans="1:9" ht="15.75" hidden="1" x14ac:dyDescent="0.25">
      <c r="A21" s="251"/>
      <c r="B21" s="92"/>
      <c r="C21" s="92"/>
      <c r="D21" s="147">
        <v>3.09</v>
      </c>
      <c r="E21" s="147">
        <v>8.57</v>
      </c>
      <c r="F21" s="147">
        <v>19.52</v>
      </c>
      <c r="G21" s="147">
        <v>172.40199999999999</v>
      </c>
      <c r="H21" s="151">
        <v>0</v>
      </c>
      <c r="I21" s="100"/>
    </row>
    <row r="22" spans="1:9" ht="21.75" customHeight="1" x14ac:dyDescent="0.25">
      <c r="A22" s="251"/>
      <c r="B22" s="92" t="s">
        <v>185</v>
      </c>
      <c r="C22" s="92">
        <v>180</v>
      </c>
      <c r="D22" s="56">
        <v>2.2400000000000002</v>
      </c>
      <c r="E22" s="56">
        <v>2.3199999999999998</v>
      </c>
      <c r="F22" s="56">
        <v>17.55</v>
      </c>
      <c r="G22" s="56">
        <v>104.62</v>
      </c>
      <c r="H22" s="100"/>
      <c r="I22" s="100">
        <v>126</v>
      </c>
    </row>
    <row r="23" spans="1:9" ht="47.25" hidden="1" x14ac:dyDescent="0.25">
      <c r="A23" s="251"/>
      <c r="B23" s="82" t="s">
        <v>50</v>
      </c>
      <c r="C23" s="82"/>
      <c r="D23" s="100"/>
      <c r="E23" s="100"/>
      <c r="F23" s="101"/>
      <c r="G23" s="101"/>
      <c r="H23" s="100"/>
      <c r="I23" s="100"/>
    </row>
    <row r="24" spans="1:9" ht="15.75" hidden="1" x14ac:dyDescent="0.25">
      <c r="A24" s="100"/>
      <c r="B24" s="82" t="s">
        <v>45</v>
      </c>
      <c r="C24" s="82">
        <v>29</v>
      </c>
      <c r="D24" s="100"/>
      <c r="E24" s="100"/>
      <c r="F24" s="100"/>
      <c r="G24" s="101"/>
      <c r="H24" s="100"/>
      <c r="I24" s="100"/>
    </row>
    <row r="25" spans="1:9" ht="15.75" hidden="1" x14ac:dyDescent="0.25">
      <c r="A25" s="100"/>
      <c r="B25" s="82" t="s">
        <v>19</v>
      </c>
      <c r="C25" s="82">
        <v>132</v>
      </c>
      <c r="D25" s="100"/>
      <c r="E25" s="100"/>
      <c r="F25" s="100"/>
      <c r="G25" s="101"/>
      <c r="H25" s="100"/>
      <c r="I25" s="100"/>
    </row>
    <row r="26" spans="1:9" ht="15.75" hidden="1" x14ac:dyDescent="0.25">
      <c r="A26" s="100"/>
      <c r="B26" s="82" t="s">
        <v>18</v>
      </c>
      <c r="C26" s="82">
        <v>2</v>
      </c>
      <c r="D26" s="100"/>
      <c r="E26" s="100"/>
      <c r="F26" s="101"/>
      <c r="G26" s="101"/>
      <c r="H26" s="100"/>
      <c r="I26" s="100"/>
    </row>
    <row r="27" spans="1:9" ht="15.75" hidden="1" x14ac:dyDescent="0.25">
      <c r="A27" s="100" t="s">
        <v>13</v>
      </c>
      <c r="B27" s="100"/>
      <c r="C27" s="100"/>
      <c r="D27" s="100">
        <v>1.7</v>
      </c>
      <c r="E27" s="101">
        <v>1.7</v>
      </c>
      <c r="F27" s="101">
        <v>13.9</v>
      </c>
      <c r="G27" s="100">
        <v>64.400000000000006</v>
      </c>
      <c r="H27" s="100">
        <v>0.35</v>
      </c>
      <c r="I27" s="100"/>
    </row>
    <row r="28" spans="1:9" ht="15.75" hidden="1" x14ac:dyDescent="0.25">
      <c r="A28" s="100"/>
      <c r="B28" s="100"/>
      <c r="C28" s="100"/>
      <c r="D28" s="100">
        <v>1.2</v>
      </c>
      <c r="E28" s="100">
        <v>1.3</v>
      </c>
      <c r="F28" s="100">
        <v>13</v>
      </c>
      <c r="G28" s="100">
        <v>90</v>
      </c>
      <c r="H28" s="100">
        <v>1.17</v>
      </c>
      <c r="I28" s="100"/>
    </row>
    <row r="29" spans="1:9" ht="17.25" customHeight="1" x14ac:dyDescent="0.25">
      <c r="A29" s="100" t="s">
        <v>20</v>
      </c>
      <c r="B29" s="100"/>
      <c r="C29" s="100">
        <f>SUM(C16+C17+C22)</f>
        <v>360</v>
      </c>
      <c r="D29" s="151">
        <f>SUM(D16+D17+D22)</f>
        <v>27.689999999999998</v>
      </c>
      <c r="E29" s="151">
        <f>SUM(E16+E17+E22)</f>
        <v>37.6</v>
      </c>
      <c r="F29" s="151">
        <f>SUM(F16+F17+F22)</f>
        <v>69.75</v>
      </c>
      <c r="G29" s="151">
        <f>SUM(G16+G17+G22)</f>
        <v>719.32</v>
      </c>
      <c r="H29" s="100"/>
      <c r="I29" s="100"/>
    </row>
    <row r="30" spans="1:9" ht="15.75" x14ac:dyDescent="0.25">
      <c r="A30" s="100" t="s">
        <v>21</v>
      </c>
      <c r="B30" s="92" t="s">
        <v>96</v>
      </c>
      <c r="C30" s="92">
        <v>100</v>
      </c>
      <c r="D30" s="56">
        <v>0.5</v>
      </c>
      <c r="E30" s="56">
        <v>0.1</v>
      </c>
      <c r="F30" s="56">
        <v>10.1</v>
      </c>
      <c r="G30" s="56">
        <v>46</v>
      </c>
      <c r="H30" s="100"/>
      <c r="I30" s="100">
        <v>532</v>
      </c>
    </row>
    <row r="31" spans="1:9" ht="21" customHeight="1" x14ac:dyDescent="0.25">
      <c r="A31" s="100" t="s">
        <v>51</v>
      </c>
      <c r="B31" s="100"/>
      <c r="C31" s="100">
        <v>100</v>
      </c>
      <c r="D31" s="82">
        <v>0.5</v>
      </c>
      <c r="E31" s="82">
        <v>0.1</v>
      </c>
      <c r="F31" s="82">
        <v>10.1</v>
      </c>
      <c r="G31" s="82">
        <v>46</v>
      </c>
      <c r="H31" s="100"/>
      <c r="I31" s="100"/>
    </row>
    <row r="32" spans="1:9" ht="15.75" x14ac:dyDescent="0.25">
      <c r="A32" s="100" t="s">
        <v>24</v>
      </c>
      <c r="B32" s="92"/>
      <c r="C32" s="92"/>
      <c r="D32" s="56"/>
      <c r="E32" s="56"/>
      <c r="F32" s="56"/>
      <c r="G32" s="56"/>
      <c r="H32" s="100"/>
      <c r="I32" s="100"/>
    </row>
    <row r="33" spans="1:9" ht="15.75" hidden="1" x14ac:dyDescent="0.25">
      <c r="A33" s="100" t="s">
        <v>13</v>
      </c>
      <c r="B33" s="92"/>
      <c r="C33" s="92"/>
      <c r="D33" s="102">
        <v>0.47699999999999998</v>
      </c>
      <c r="E33" s="102">
        <v>3.5510000000000002</v>
      </c>
      <c r="F33" s="102">
        <v>10.074</v>
      </c>
      <c r="G33" s="102">
        <v>71.641999999999996</v>
      </c>
      <c r="H33" s="101"/>
      <c r="I33" s="100"/>
    </row>
    <row r="34" spans="1:9" ht="15.75" hidden="1" x14ac:dyDescent="0.25">
      <c r="A34" s="100"/>
      <c r="B34" s="92"/>
      <c r="C34" s="92"/>
      <c r="D34" s="102">
        <v>4.7</v>
      </c>
      <c r="E34" s="102">
        <v>9.3000000000000007</v>
      </c>
      <c r="F34" s="102">
        <v>1.6</v>
      </c>
      <c r="G34" s="102">
        <v>109.2</v>
      </c>
      <c r="H34" s="101">
        <v>3.4</v>
      </c>
      <c r="I34" s="100"/>
    </row>
    <row r="35" spans="1:9" ht="15.75" x14ac:dyDescent="0.25">
      <c r="A35" s="100"/>
      <c r="B35" s="92" t="s">
        <v>52</v>
      </c>
      <c r="C35" s="92">
        <v>180</v>
      </c>
      <c r="D35" s="56">
        <v>2.41</v>
      </c>
      <c r="E35" s="56">
        <v>1.45</v>
      </c>
      <c r="F35" s="56">
        <v>15.31</v>
      </c>
      <c r="G35" s="56">
        <v>94.03</v>
      </c>
      <c r="H35" s="100"/>
      <c r="I35" s="157" t="s">
        <v>53</v>
      </c>
    </row>
    <row r="36" spans="1:9" ht="15.75" hidden="1" x14ac:dyDescent="0.25">
      <c r="A36" s="100"/>
      <c r="B36" s="56" t="s">
        <v>26</v>
      </c>
      <c r="C36" s="92" t="e">
        <f>C35*#REF!/#REF!</f>
        <v>#REF!</v>
      </c>
      <c r="D36" s="102">
        <f>[2]картофель!C167</f>
        <v>0</v>
      </c>
      <c r="E36" s="102">
        <f>[2]картофель!D167</f>
        <v>0</v>
      </c>
      <c r="F36" s="102">
        <f>[2]картофель!E167</f>
        <v>0</v>
      </c>
      <c r="G36" s="102">
        <f>[2]картофель!B219</f>
        <v>0</v>
      </c>
      <c r="H36" s="100">
        <f>[2]картофель!N219</f>
        <v>0</v>
      </c>
      <c r="I36" s="100"/>
    </row>
    <row r="37" spans="1:9" ht="15.75" hidden="1" x14ac:dyDescent="0.25">
      <c r="A37" s="100"/>
      <c r="B37" s="56" t="s">
        <v>54</v>
      </c>
      <c r="C37" s="56">
        <v>74.599999999999994</v>
      </c>
      <c r="D37" s="92" t="e">
        <f>'[2]морковь (2)'!C170</f>
        <v>#VALUE!</v>
      </c>
      <c r="E37" s="92"/>
      <c r="F37" s="92" t="e">
        <f>'[2]морковь (2)'!E170</f>
        <v>#VALUE!</v>
      </c>
      <c r="G37" s="102" t="e">
        <f>'[2]морковь (2)'!B219</f>
        <v>#VALUE!</v>
      </c>
      <c r="H37" s="100" t="e">
        <f>'[2]морковь (2)'!N219</f>
        <v>#VALUE!</v>
      </c>
      <c r="I37" s="100"/>
    </row>
    <row r="38" spans="1:9" ht="15.75" hidden="1" x14ac:dyDescent="0.25">
      <c r="A38" s="100"/>
      <c r="B38" s="56" t="s">
        <v>55</v>
      </c>
      <c r="C38" s="56">
        <v>80</v>
      </c>
      <c r="D38" s="92">
        <f>'[2]лук (2)'!C168</f>
        <v>1.2599999999999998</v>
      </c>
      <c r="E38" s="92">
        <f>'[2]лук (2)'!D168</f>
        <v>0</v>
      </c>
      <c r="F38" s="92">
        <f>'[2]лук (2)'!E168</f>
        <v>8.19</v>
      </c>
      <c r="G38" s="102">
        <f>'[2]лук (2)'!B219</f>
        <v>38.74499999999999</v>
      </c>
      <c r="H38" s="100">
        <f>'[2]лук (2)'!N219</f>
        <v>9</v>
      </c>
      <c r="I38" s="100"/>
    </row>
    <row r="39" spans="1:9" ht="15.75" hidden="1" x14ac:dyDescent="0.25">
      <c r="A39" s="100"/>
      <c r="B39" s="56" t="s">
        <v>56</v>
      </c>
      <c r="C39" s="56">
        <v>86.2</v>
      </c>
      <c r="D39" s="92"/>
      <c r="E39" s="92"/>
      <c r="F39" s="92"/>
      <c r="G39" s="102"/>
      <c r="H39" s="100"/>
      <c r="I39" s="100"/>
    </row>
    <row r="40" spans="1:9" ht="15.75" hidden="1" x14ac:dyDescent="0.25">
      <c r="A40" s="100"/>
      <c r="B40" s="56" t="s">
        <v>57</v>
      </c>
      <c r="C40" s="56">
        <v>93.4</v>
      </c>
      <c r="D40" s="92"/>
      <c r="E40" s="92"/>
      <c r="F40" s="92"/>
      <c r="G40" s="102"/>
      <c r="H40" s="100"/>
      <c r="I40" s="100"/>
    </row>
    <row r="41" spans="1:9" ht="15.75" hidden="1" x14ac:dyDescent="0.25">
      <c r="A41" s="100"/>
      <c r="B41" s="56" t="s">
        <v>58</v>
      </c>
      <c r="C41" s="56"/>
      <c r="D41" s="92"/>
      <c r="E41" s="92"/>
      <c r="F41" s="92"/>
      <c r="G41" s="102"/>
      <c r="H41" s="100"/>
      <c r="I41" s="100"/>
    </row>
    <row r="42" spans="1:9" ht="15.75" hidden="1" x14ac:dyDescent="0.25">
      <c r="A42" s="100"/>
      <c r="B42" s="56" t="s">
        <v>59</v>
      </c>
      <c r="C42" s="56">
        <v>16</v>
      </c>
      <c r="D42" s="92"/>
      <c r="E42" s="92"/>
      <c r="F42" s="92"/>
      <c r="G42" s="102"/>
      <c r="H42" s="100"/>
      <c r="I42" s="100"/>
    </row>
    <row r="43" spans="1:9" ht="15.75" hidden="1" x14ac:dyDescent="0.25">
      <c r="A43" s="100"/>
      <c r="B43" s="56" t="s">
        <v>60</v>
      </c>
      <c r="C43" s="56">
        <v>17</v>
      </c>
      <c r="D43" s="92"/>
      <c r="E43" s="92"/>
      <c r="F43" s="92"/>
      <c r="G43" s="102"/>
      <c r="H43" s="100"/>
      <c r="I43" s="100"/>
    </row>
    <row r="44" spans="1:9" ht="15.75" hidden="1" x14ac:dyDescent="0.25">
      <c r="A44" s="100"/>
      <c r="B44" s="56" t="s">
        <v>61</v>
      </c>
      <c r="C44" s="56">
        <v>10</v>
      </c>
      <c r="D44" s="92" t="e">
        <f>[2]зелень!C174</f>
        <v>#VALUE!</v>
      </c>
      <c r="E44" s="92" t="e">
        <f>[2]зелень!D174</f>
        <v>#VALUE!</v>
      </c>
      <c r="F44" s="92" t="e">
        <f>[2]зелень!E174</f>
        <v>#VALUE!</v>
      </c>
      <c r="G44" s="102" t="e">
        <f>[2]зелень!B219</f>
        <v>#VALUE!</v>
      </c>
      <c r="H44" s="100" t="e">
        <f>[2]зелень!N219</f>
        <v>#VALUE!</v>
      </c>
      <c r="I44" s="100"/>
    </row>
    <row r="45" spans="1:9" ht="15.75" hidden="1" x14ac:dyDescent="0.25">
      <c r="A45" s="100"/>
      <c r="B45" s="56" t="s">
        <v>62</v>
      </c>
      <c r="C45" s="56">
        <v>2.2000000000000002</v>
      </c>
      <c r="D45" s="92" t="e">
        <f>[2]пшено!C13</f>
        <v>#VALUE!</v>
      </c>
      <c r="E45" s="92" t="e">
        <f>[2]пшено!D13</f>
        <v>#VALUE!</v>
      </c>
      <c r="F45" s="92" t="e">
        <f>[2]пшено!E13</f>
        <v>#VALUE!</v>
      </c>
      <c r="G45" s="102" t="e">
        <f>[2]пшено!B219</f>
        <v>#VALUE!</v>
      </c>
      <c r="H45" s="100"/>
      <c r="I45" s="100"/>
    </row>
    <row r="46" spans="1:9" ht="15.75" hidden="1" x14ac:dyDescent="0.25">
      <c r="A46" s="100"/>
      <c r="B46" s="56" t="s">
        <v>63</v>
      </c>
      <c r="C46" s="56">
        <v>8</v>
      </c>
      <c r="D46" s="102">
        <f>[2]смет!C50</f>
        <v>0.252</v>
      </c>
      <c r="E46" s="102">
        <f>[2]смет!D50</f>
        <v>1.8</v>
      </c>
      <c r="F46" s="102">
        <f>[2]смет!E50</f>
        <v>0.28800000000000003</v>
      </c>
      <c r="G46" s="102">
        <f>[2]смет!B219</f>
        <v>18.954000000000004</v>
      </c>
      <c r="H46" s="101">
        <f>[2]смет!N219</f>
        <v>2.6999999999999996E-2</v>
      </c>
      <c r="I46" s="100"/>
    </row>
    <row r="47" spans="1:9" ht="15.75" hidden="1" x14ac:dyDescent="0.25">
      <c r="A47" s="100"/>
      <c r="B47" s="56" t="s">
        <v>64</v>
      </c>
      <c r="C47" s="56">
        <v>8</v>
      </c>
      <c r="D47" s="92"/>
      <c r="E47" s="92"/>
      <c r="F47" s="92"/>
      <c r="G47" s="92"/>
      <c r="H47" s="100"/>
      <c r="I47" s="100"/>
    </row>
    <row r="48" spans="1:9" ht="15.75" hidden="1" x14ac:dyDescent="0.25">
      <c r="A48" s="100"/>
      <c r="B48" s="56" t="s">
        <v>65</v>
      </c>
      <c r="C48" s="56">
        <v>240</v>
      </c>
      <c r="D48" s="92"/>
      <c r="E48" s="92"/>
      <c r="F48" s="92"/>
      <c r="G48" s="92"/>
      <c r="H48" s="100"/>
      <c r="I48" s="100"/>
    </row>
    <row r="49" spans="1:9" ht="15.75" hidden="1" x14ac:dyDescent="0.25">
      <c r="A49" s="251"/>
      <c r="B49" s="56" t="s">
        <v>33</v>
      </c>
      <c r="C49" s="56" t="s">
        <v>66</v>
      </c>
      <c r="D49" s="102"/>
      <c r="E49" s="102"/>
      <c r="F49" s="102"/>
      <c r="G49" s="102"/>
      <c r="H49" s="101"/>
      <c r="I49" s="100"/>
    </row>
    <row r="50" spans="1:9" ht="15.75" hidden="1" x14ac:dyDescent="0.25">
      <c r="A50" s="251" t="s">
        <v>13</v>
      </c>
      <c r="B50" s="92"/>
      <c r="C50" s="92"/>
      <c r="D50" s="102">
        <v>2.75</v>
      </c>
      <c r="E50" s="102">
        <v>1.82</v>
      </c>
      <c r="F50" s="102">
        <v>17.7</v>
      </c>
      <c r="G50" s="102">
        <v>100.76</v>
      </c>
      <c r="H50" s="101">
        <v>17.7</v>
      </c>
      <c r="I50" s="100"/>
    </row>
    <row r="51" spans="1:9" ht="15.75" hidden="1" x14ac:dyDescent="0.25">
      <c r="A51" s="251" t="s">
        <v>13</v>
      </c>
      <c r="B51" s="92"/>
      <c r="C51" s="92"/>
      <c r="D51" s="102">
        <v>2.44</v>
      </c>
      <c r="E51" s="102">
        <v>1.62</v>
      </c>
      <c r="F51" s="102">
        <v>15.73</v>
      </c>
      <c r="G51" s="102">
        <v>89.56</v>
      </c>
      <c r="H51" s="101">
        <v>15.7</v>
      </c>
      <c r="I51" s="100"/>
    </row>
    <row r="52" spans="1:9" ht="20.25" customHeight="1" x14ac:dyDescent="0.25">
      <c r="A52" s="100"/>
      <c r="B52" s="92" t="s">
        <v>223</v>
      </c>
      <c r="C52" s="92">
        <v>80</v>
      </c>
      <c r="D52" s="56">
        <v>8.64</v>
      </c>
      <c r="E52" s="56">
        <v>6.56</v>
      </c>
      <c r="F52" s="56">
        <v>18.32</v>
      </c>
      <c r="G52" s="56">
        <v>168</v>
      </c>
      <c r="H52" s="252">
        <v>145.84</v>
      </c>
      <c r="I52" s="157" t="s">
        <v>67</v>
      </c>
    </row>
    <row r="53" spans="1:9" ht="15.75" x14ac:dyDescent="0.25">
      <c r="A53" s="100"/>
      <c r="B53" s="56" t="s">
        <v>68</v>
      </c>
      <c r="C53" s="148">
        <v>100</v>
      </c>
      <c r="D53" s="56">
        <v>2</v>
      </c>
      <c r="E53" s="56">
        <v>2.67</v>
      </c>
      <c r="F53" s="56">
        <v>7.95</v>
      </c>
      <c r="G53" s="56">
        <v>75</v>
      </c>
      <c r="H53" s="253">
        <v>75</v>
      </c>
      <c r="I53" s="100">
        <v>708</v>
      </c>
    </row>
    <row r="54" spans="1:9" ht="15.75" hidden="1" x14ac:dyDescent="0.25">
      <c r="A54" s="100" t="s">
        <v>13</v>
      </c>
      <c r="B54" s="56"/>
      <c r="C54" s="148"/>
      <c r="D54" s="102" t="e">
        <f>D52+#REF!+D53</f>
        <v>#REF!</v>
      </c>
      <c r="E54" s="102" t="e">
        <f>E52+#REF!+E53</f>
        <v>#REF!</v>
      </c>
      <c r="F54" s="102" t="e">
        <f>#REF!+#REF!+F53</f>
        <v>#REF!</v>
      </c>
      <c r="G54" s="102" t="e">
        <f>F52+#REF!+G53</f>
        <v>#REF!</v>
      </c>
      <c r="H54" s="101">
        <v>0</v>
      </c>
      <c r="I54" s="100"/>
    </row>
    <row r="55" spans="1:9" ht="17.25" customHeight="1" x14ac:dyDescent="0.25">
      <c r="A55" s="100"/>
      <c r="B55" s="92" t="s">
        <v>81</v>
      </c>
      <c r="C55" s="148">
        <v>180</v>
      </c>
      <c r="D55" s="56">
        <v>0.06</v>
      </c>
      <c r="E55" s="56">
        <v>0.01</v>
      </c>
      <c r="F55" s="56">
        <v>9.33</v>
      </c>
      <c r="G55" s="56">
        <v>38.04</v>
      </c>
      <c r="H55" s="101"/>
      <c r="I55" s="100">
        <v>133</v>
      </c>
    </row>
    <row r="56" spans="1:9" ht="15.75" hidden="1" x14ac:dyDescent="0.25">
      <c r="A56" s="100"/>
      <c r="B56" s="233" t="s">
        <v>70</v>
      </c>
      <c r="C56" s="148">
        <v>17</v>
      </c>
      <c r="D56" s="102"/>
      <c r="E56" s="102"/>
      <c r="F56" s="102"/>
      <c r="G56" s="102"/>
      <c r="H56" s="101"/>
      <c r="I56" s="100"/>
    </row>
    <row r="57" spans="1:9" ht="15.75" hidden="1" x14ac:dyDescent="0.25">
      <c r="A57" s="100"/>
      <c r="B57" s="233" t="s">
        <v>71</v>
      </c>
      <c r="C57" s="148">
        <v>17</v>
      </c>
      <c r="D57" s="102"/>
      <c r="E57" s="102"/>
      <c r="F57" s="102"/>
      <c r="G57" s="102"/>
      <c r="H57" s="101"/>
      <c r="I57" s="100"/>
    </row>
    <row r="58" spans="1:9" ht="15.75" hidden="1" x14ac:dyDescent="0.25">
      <c r="A58" s="100"/>
      <c r="B58" s="233" t="s">
        <v>72</v>
      </c>
      <c r="C58" s="148">
        <v>17</v>
      </c>
      <c r="D58" s="102"/>
      <c r="E58" s="102"/>
      <c r="F58" s="102"/>
      <c r="G58" s="102"/>
      <c r="H58" s="101"/>
      <c r="I58" s="100"/>
    </row>
    <row r="59" spans="1:9" ht="15.75" hidden="1" x14ac:dyDescent="0.25">
      <c r="A59" s="100"/>
      <c r="B59" s="233" t="s">
        <v>73</v>
      </c>
      <c r="C59" s="148">
        <v>17</v>
      </c>
      <c r="D59" s="102"/>
      <c r="E59" s="102"/>
      <c r="F59" s="102"/>
      <c r="G59" s="102"/>
      <c r="H59" s="101"/>
      <c r="I59" s="100"/>
    </row>
    <row r="60" spans="1:9" ht="15.75" hidden="1" x14ac:dyDescent="0.25">
      <c r="A60" s="100"/>
      <c r="B60" s="233" t="s">
        <v>74</v>
      </c>
      <c r="C60" s="148">
        <v>17</v>
      </c>
      <c r="D60" s="102"/>
      <c r="E60" s="102"/>
      <c r="F60" s="102"/>
      <c r="G60" s="102"/>
      <c r="H60" s="101"/>
      <c r="I60" s="100"/>
    </row>
    <row r="61" spans="1:9" ht="15.75" hidden="1" x14ac:dyDescent="0.25">
      <c r="A61" s="100"/>
      <c r="B61" s="233" t="s">
        <v>75</v>
      </c>
      <c r="C61" s="148">
        <v>17</v>
      </c>
      <c r="D61" s="102"/>
      <c r="E61" s="102"/>
      <c r="F61" s="102"/>
      <c r="G61" s="102"/>
      <c r="H61" s="101"/>
      <c r="I61" s="100"/>
    </row>
    <row r="62" spans="1:9" ht="15.75" hidden="1" x14ac:dyDescent="0.25">
      <c r="A62" s="100"/>
      <c r="B62" s="233" t="s">
        <v>76</v>
      </c>
      <c r="C62" s="148">
        <v>9</v>
      </c>
      <c r="D62" s="102"/>
      <c r="E62" s="102"/>
      <c r="F62" s="102"/>
      <c r="G62" s="102"/>
      <c r="H62" s="101"/>
      <c r="I62" s="100"/>
    </row>
    <row r="63" spans="1:9" ht="15.75" hidden="1" x14ac:dyDescent="0.25">
      <c r="A63" s="100"/>
      <c r="B63" s="233" t="s">
        <v>77</v>
      </c>
      <c r="C63" s="148">
        <v>143</v>
      </c>
      <c r="D63" s="102"/>
      <c r="E63" s="102"/>
      <c r="F63" s="102"/>
      <c r="G63" s="102"/>
      <c r="H63" s="101"/>
      <c r="I63" s="100"/>
    </row>
    <row r="64" spans="1:9" ht="15.75" hidden="1" x14ac:dyDescent="0.25">
      <c r="A64" s="100" t="s">
        <v>13</v>
      </c>
      <c r="B64" s="56"/>
      <c r="C64" s="148"/>
      <c r="D64" s="102">
        <v>0.83</v>
      </c>
      <c r="E64" s="102">
        <v>0</v>
      </c>
      <c r="F64" s="102">
        <v>18.559999999999999</v>
      </c>
      <c r="G64" s="102">
        <v>79.489999999999995</v>
      </c>
      <c r="H64" s="101">
        <v>0.3</v>
      </c>
      <c r="I64" s="100"/>
    </row>
    <row r="65" spans="1:9" ht="15.75" hidden="1" x14ac:dyDescent="0.25">
      <c r="A65" s="100"/>
      <c r="B65" s="208"/>
      <c r="C65" s="92"/>
      <c r="D65" s="102">
        <v>16.97</v>
      </c>
      <c r="E65" s="102">
        <v>19.07</v>
      </c>
      <c r="F65" s="102">
        <v>26.35</v>
      </c>
      <c r="G65" s="102">
        <v>313.74</v>
      </c>
      <c r="H65" s="101">
        <v>84.61</v>
      </c>
      <c r="I65" s="100"/>
    </row>
    <row r="66" spans="1:9" ht="15.75" hidden="1" x14ac:dyDescent="0.25">
      <c r="A66" s="100"/>
      <c r="B66" s="92"/>
      <c r="C66" s="92"/>
      <c r="D66" s="92">
        <v>0.9</v>
      </c>
      <c r="E66" s="92">
        <v>0</v>
      </c>
      <c r="F66" s="92">
        <v>24.66</v>
      </c>
      <c r="G66" s="102">
        <v>104.8</v>
      </c>
      <c r="H66" s="100">
        <v>7.2</v>
      </c>
      <c r="I66" s="100"/>
    </row>
    <row r="67" spans="1:9" ht="15.75" x14ac:dyDescent="0.25">
      <c r="A67" s="100"/>
      <c r="B67" s="92" t="s">
        <v>49</v>
      </c>
      <c r="C67" s="92">
        <v>30</v>
      </c>
      <c r="D67" s="56">
        <v>2.2799999999999998</v>
      </c>
      <c r="E67" s="56">
        <v>0.18</v>
      </c>
      <c r="F67" s="56">
        <v>15.69</v>
      </c>
      <c r="G67" s="56">
        <v>69.900000000000006</v>
      </c>
      <c r="H67" s="92"/>
      <c r="I67" s="157" t="s">
        <v>35</v>
      </c>
    </row>
    <row r="68" spans="1:9" ht="15.75" hidden="1" x14ac:dyDescent="0.25">
      <c r="A68" s="100"/>
      <c r="B68" s="100" t="s">
        <v>36</v>
      </c>
      <c r="C68" s="100" t="e">
        <f>C67*#REF!/#REF!</f>
        <v>#REF!</v>
      </c>
      <c r="D68" s="56">
        <v>2.44</v>
      </c>
      <c r="E68" s="56">
        <v>0.41</v>
      </c>
      <c r="F68" s="56">
        <v>15.03</v>
      </c>
      <c r="G68" s="56">
        <v>71.25</v>
      </c>
      <c r="H68" s="100"/>
      <c r="I68" s="100"/>
    </row>
    <row r="69" spans="1:9" ht="15.75" hidden="1" x14ac:dyDescent="0.25">
      <c r="A69" s="100"/>
      <c r="B69" s="100" t="s">
        <v>37</v>
      </c>
      <c r="C69" s="100" t="e">
        <f>C68*#REF!/#REF!</f>
        <v>#REF!</v>
      </c>
      <c r="D69" s="56">
        <v>1.1399999999999999</v>
      </c>
      <c r="E69" s="56">
        <v>0.09</v>
      </c>
      <c r="F69" s="56">
        <v>7.85</v>
      </c>
      <c r="G69" s="56">
        <v>34.950000000000003</v>
      </c>
      <c r="H69" s="100"/>
      <c r="I69" s="100"/>
    </row>
    <row r="70" spans="1:9" ht="15.75" hidden="1" x14ac:dyDescent="0.25">
      <c r="A70" s="100" t="s">
        <v>13</v>
      </c>
      <c r="B70" s="100"/>
      <c r="C70" s="100"/>
      <c r="D70" s="56">
        <v>1.95</v>
      </c>
      <c r="E70" s="56">
        <v>0.33</v>
      </c>
      <c r="F70" s="56">
        <v>12.03</v>
      </c>
      <c r="G70" s="56">
        <v>57</v>
      </c>
      <c r="H70" s="100"/>
      <c r="I70" s="100"/>
    </row>
    <row r="71" spans="1:9" ht="15.75" hidden="1" x14ac:dyDescent="0.25">
      <c r="A71" s="100"/>
      <c r="B71" s="100"/>
      <c r="C71" s="100"/>
      <c r="D71" s="56">
        <v>1.1399999999999999</v>
      </c>
      <c r="E71" s="56">
        <v>0.09</v>
      </c>
      <c r="F71" s="56">
        <v>7.85</v>
      </c>
      <c r="G71" s="56">
        <v>34.950000000000003</v>
      </c>
      <c r="H71" s="100"/>
      <c r="I71" s="100"/>
    </row>
    <row r="72" spans="1:9" ht="15.75" x14ac:dyDescent="0.25">
      <c r="A72" s="100"/>
      <c r="B72" s="92" t="s">
        <v>191</v>
      </c>
      <c r="C72" s="92">
        <v>20</v>
      </c>
      <c r="D72" s="56">
        <v>1.3</v>
      </c>
      <c r="E72" s="56">
        <v>0.21</v>
      </c>
      <c r="F72" s="56">
        <v>6.68</v>
      </c>
      <c r="G72" s="56">
        <v>38</v>
      </c>
      <c r="H72" s="92"/>
      <c r="I72" s="159" t="s">
        <v>35</v>
      </c>
    </row>
    <row r="73" spans="1:9" ht="22.15" customHeight="1" x14ac:dyDescent="0.25">
      <c r="A73" s="100" t="s">
        <v>38</v>
      </c>
      <c r="B73" s="100"/>
      <c r="C73" s="149">
        <f>C32+C35+C52+C53+C55+C67+C72</f>
        <v>590</v>
      </c>
      <c r="D73" s="101">
        <f>D32+D35+D52+D53+D55+D67+D72</f>
        <v>16.690000000000001</v>
      </c>
      <c r="E73" s="101">
        <f>E32+E35+E52+E53+E55+E67+E72</f>
        <v>11.08</v>
      </c>
      <c r="F73" s="101">
        <f>F72+F67+F55+F53+F52+F35+F32</f>
        <v>73.28</v>
      </c>
      <c r="G73" s="101">
        <v>482.97</v>
      </c>
      <c r="H73" s="100"/>
      <c r="I73" s="100"/>
    </row>
    <row r="74" spans="1:9" ht="21" customHeight="1" x14ac:dyDescent="0.25">
      <c r="A74" s="251" t="s">
        <v>39</v>
      </c>
      <c r="B74" s="92" t="s">
        <v>197</v>
      </c>
      <c r="C74" s="208">
        <v>40</v>
      </c>
      <c r="D74" s="56">
        <v>5.08</v>
      </c>
      <c r="E74" s="56">
        <v>4.5999999999999996</v>
      </c>
      <c r="F74" s="56">
        <v>0.28000000000000003</v>
      </c>
      <c r="G74" s="56">
        <v>63</v>
      </c>
      <c r="H74" s="100">
        <f>'3 день'!I20</f>
        <v>555</v>
      </c>
      <c r="I74" s="154">
        <v>78</v>
      </c>
    </row>
    <row r="75" spans="1:9" ht="15.75" hidden="1" x14ac:dyDescent="0.25">
      <c r="A75" s="100"/>
      <c r="B75" s="56" t="s">
        <v>78</v>
      </c>
      <c r="C75" s="56">
        <v>90</v>
      </c>
      <c r="D75" s="92"/>
      <c r="E75" s="92"/>
      <c r="F75" s="92"/>
      <c r="G75" s="102"/>
      <c r="H75" s="100"/>
      <c r="I75" s="100"/>
    </row>
    <row r="76" spans="1:9" ht="15.75" hidden="1" x14ac:dyDescent="0.25">
      <c r="A76" s="100"/>
      <c r="B76" s="56" t="s">
        <v>79</v>
      </c>
      <c r="C76" s="56">
        <v>80</v>
      </c>
      <c r="D76" s="92"/>
      <c r="E76" s="92"/>
      <c r="F76" s="92"/>
      <c r="G76" s="92"/>
      <c r="H76" s="100"/>
      <c r="I76" s="100"/>
    </row>
    <row r="77" spans="1:9" ht="15.75" hidden="1" x14ac:dyDescent="0.25">
      <c r="A77" s="100"/>
      <c r="B77" s="56" t="s">
        <v>80</v>
      </c>
      <c r="C77" s="56">
        <v>40</v>
      </c>
      <c r="D77" s="92"/>
      <c r="E77" s="92"/>
      <c r="F77" s="102"/>
      <c r="G77" s="102"/>
      <c r="H77" s="100"/>
      <c r="I77" s="100"/>
    </row>
    <row r="78" spans="1:9" ht="15.75" hidden="1" x14ac:dyDescent="0.25">
      <c r="A78" s="100" t="s">
        <v>13</v>
      </c>
      <c r="B78" s="92"/>
      <c r="C78" s="92"/>
      <c r="D78" s="92">
        <v>19.600000000000001</v>
      </c>
      <c r="E78" s="92">
        <f>E79/100*C16</f>
        <v>9.0359999999999996</v>
      </c>
      <c r="F78" s="92">
        <v>43.1</v>
      </c>
      <c r="G78" s="92">
        <f>G79/100*C16</f>
        <v>280.44</v>
      </c>
      <c r="H78" s="100">
        <f>H79/100*C16</f>
        <v>1.4759999999999998</v>
      </c>
      <c r="I78" s="100"/>
    </row>
    <row r="79" spans="1:9" ht="15.75" hidden="1" x14ac:dyDescent="0.25">
      <c r="A79" s="100"/>
      <c r="B79" s="92"/>
      <c r="C79" s="92"/>
      <c r="D79" s="92">
        <v>5.3</v>
      </c>
      <c r="E79" s="92">
        <v>5.0199999999999996</v>
      </c>
      <c r="F79" s="102">
        <v>36.24</v>
      </c>
      <c r="G79" s="102">
        <v>155.80000000000001</v>
      </c>
      <c r="H79" s="100">
        <v>0.82</v>
      </c>
      <c r="I79" s="100"/>
    </row>
    <row r="80" spans="1:9" ht="15.75" x14ac:dyDescent="0.25">
      <c r="A80" s="100"/>
      <c r="B80" s="56" t="s">
        <v>202</v>
      </c>
      <c r="C80" s="56">
        <v>180</v>
      </c>
      <c r="D80" s="254">
        <v>0.12</v>
      </c>
      <c r="E80" s="254">
        <v>0</v>
      </c>
      <c r="F80" s="254">
        <v>10.68</v>
      </c>
      <c r="G80" s="254">
        <v>43.8</v>
      </c>
      <c r="H80" s="100"/>
      <c r="I80" s="100">
        <v>132</v>
      </c>
    </row>
    <row r="81" spans="1:9" ht="16.149999999999999" customHeight="1" x14ac:dyDescent="0.25">
      <c r="A81" s="100"/>
      <c r="B81" s="92" t="s">
        <v>214</v>
      </c>
      <c r="C81" s="92">
        <v>37</v>
      </c>
      <c r="D81" s="56">
        <v>2.34</v>
      </c>
      <c r="E81" s="56">
        <v>8.43</v>
      </c>
      <c r="F81" s="56">
        <v>13.78</v>
      </c>
      <c r="G81" s="56">
        <v>110.7</v>
      </c>
      <c r="H81" s="100"/>
      <c r="I81" s="100" t="s">
        <v>194</v>
      </c>
    </row>
    <row r="82" spans="1:9" ht="15.75" hidden="1" x14ac:dyDescent="0.25">
      <c r="A82" s="100"/>
      <c r="B82" s="82" t="s">
        <v>82</v>
      </c>
      <c r="C82" s="100" t="e">
        <f>C80*#REF!/#REF!</f>
        <v>#REF!</v>
      </c>
      <c r="D82" s="101"/>
      <c r="E82" s="101"/>
      <c r="F82" s="101"/>
      <c r="G82" s="101"/>
      <c r="H82" s="101"/>
      <c r="I82" s="100"/>
    </row>
    <row r="83" spans="1:9" ht="15.75" hidden="1" x14ac:dyDescent="0.25">
      <c r="A83" s="251"/>
      <c r="B83" s="82" t="s">
        <v>83</v>
      </c>
      <c r="C83" s="149" t="e">
        <f>C82*#REF!/#REF!</f>
        <v>#REF!</v>
      </c>
      <c r="D83" s="100"/>
      <c r="E83" s="100"/>
      <c r="F83" s="100"/>
      <c r="G83" s="151"/>
      <c r="H83" s="100"/>
      <c r="I83" s="100"/>
    </row>
    <row r="84" spans="1:9" ht="15.75" hidden="1" x14ac:dyDescent="0.25">
      <c r="A84" s="251"/>
      <c r="B84" s="82" t="s">
        <v>18</v>
      </c>
      <c r="C84" s="149" t="e">
        <f>C83*#REF!/#REF!</f>
        <v>#REF!</v>
      </c>
      <c r="D84" s="100"/>
      <c r="E84" s="100"/>
      <c r="F84" s="100"/>
      <c r="G84" s="151"/>
      <c r="H84" s="100"/>
      <c r="I84" s="100"/>
    </row>
    <row r="85" spans="1:9" ht="15.75" hidden="1" x14ac:dyDescent="0.25">
      <c r="A85" s="100"/>
      <c r="B85" s="82" t="s">
        <v>84</v>
      </c>
      <c r="C85" s="100" t="e">
        <f>C83*#REF!/#REF!</f>
        <v>#REF!</v>
      </c>
      <c r="D85" s="100"/>
      <c r="E85" s="100"/>
      <c r="F85" s="100"/>
      <c r="G85" s="100"/>
      <c r="H85" s="100"/>
      <c r="I85" s="100"/>
    </row>
    <row r="86" spans="1:9" ht="15.75" hidden="1" x14ac:dyDescent="0.25">
      <c r="A86" s="100" t="s">
        <v>13</v>
      </c>
      <c r="B86" s="82"/>
      <c r="C86" s="100"/>
      <c r="D86" s="101">
        <v>0.1</v>
      </c>
      <c r="E86" s="101">
        <v>0</v>
      </c>
      <c r="F86" s="101">
        <v>7.8</v>
      </c>
      <c r="G86" s="101">
        <v>31.72</v>
      </c>
      <c r="H86" s="100"/>
      <c r="I86" s="100"/>
    </row>
    <row r="87" spans="1:9" ht="15.75" x14ac:dyDescent="0.25">
      <c r="A87" s="82" t="s">
        <v>40</v>
      </c>
      <c r="B87" s="257"/>
      <c r="C87" s="210">
        <f>C74+C80+C81</f>
        <v>257</v>
      </c>
      <c r="D87" s="211">
        <v>7.54</v>
      </c>
      <c r="E87" s="211">
        <f>E74+E80+E81</f>
        <v>13.03</v>
      </c>
      <c r="F87" s="211">
        <f>F74+F80+F81</f>
        <v>24.74</v>
      </c>
      <c r="G87" s="211">
        <f>G74+G80+G81</f>
        <v>217.5</v>
      </c>
      <c r="H87" s="101">
        <f>C80*3.25/200</f>
        <v>2.9249999999999998</v>
      </c>
      <c r="I87" s="100"/>
    </row>
    <row r="88" spans="1:9" ht="21" customHeight="1" x14ac:dyDescent="0.25">
      <c r="A88" s="310" t="s">
        <v>85</v>
      </c>
      <c r="B88" s="310"/>
      <c r="C88" s="149">
        <f>C87+C73+C31+C29</f>
        <v>1307</v>
      </c>
      <c r="D88" s="151">
        <f>D29+D31+D73+D87</f>
        <v>52.419999999999995</v>
      </c>
      <c r="E88" s="151">
        <f>E29+E31+E73+E87</f>
        <v>61.81</v>
      </c>
      <c r="F88" s="151">
        <f>F29+F31+F73+F87</f>
        <v>177.87</v>
      </c>
      <c r="G88" s="151">
        <f>G29+G31+G73+G87</f>
        <v>1465.79</v>
      </c>
      <c r="H88" s="151">
        <f>H14+H20+H27+H31+H33+H51+H54+H64+H70+H79+H87</f>
        <v>20.484999999999999</v>
      </c>
      <c r="I88" s="100"/>
    </row>
    <row r="89" spans="1:9" x14ac:dyDescent="0.25">
      <c r="A89" s="116"/>
      <c r="B89" s="116"/>
      <c r="C89" s="117">
        <v>1250</v>
      </c>
      <c r="D89" s="118">
        <v>40.5</v>
      </c>
      <c r="E89" s="119">
        <v>45</v>
      </c>
      <c r="F89" s="119">
        <v>195.75</v>
      </c>
      <c r="G89" s="119">
        <v>1350</v>
      </c>
      <c r="H89" s="119">
        <v>1350</v>
      </c>
      <c r="I89" s="134"/>
    </row>
    <row r="90" spans="1:9" x14ac:dyDescent="0.25">
      <c r="A90" s="117"/>
      <c r="B90" s="117"/>
      <c r="C90" s="117"/>
      <c r="D90" s="120">
        <f>D89-D88</f>
        <v>-11.919999999999995</v>
      </c>
      <c r="E90" s="120">
        <f>D89-E88</f>
        <v>-21.310000000000002</v>
      </c>
      <c r="F90" s="120">
        <f>E89-F88</f>
        <v>-132.87</v>
      </c>
      <c r="G90" s="120">
        <f>F89-G88</f>
        <v>-1270.04</v>
      </c>
      <c r="H90" s="117"/>
      <c r="I90" s="249"/>
    </row>
    <row r="91" spans="1:9" x14ac:dyDescent="0.25">
      <c r="A91" s="117"/>
      <c r="B91" s="117"/>
      <c r="C91" s="117"/>
      <c r="D91" s="121">
        <f>D88/D89</f>
        <v>1.2943209876543209</v>
      </c>
      <c r="E91" s="121">
        <f>E88/D89</f>
        <v>1.5261728395061729</v>
      </c>
      <c r="F91" s="121">
        <f>F88/E89</f>
        <v>3.9526666666666666</v>
      </c>
      <c r="G91" s="121">
        <f>G88/F89</f>
        <v>7.4880715197956578</v>
      </c>
      <c r="H91" s="117"/>
      <c r="I91" s="249"/>
    </row>
  </sheetData>
  <mergeCells count="11">
    <mergeCell ref="B1:I1"/>
    <mergeCell ref="A2:I2"/>
    <mergeCell ref="A88:B88"/>
    <mergeCell ref="B3:I3"/>
    <mergeCell ref="A4:A5"/>
    <mergeCell ref="B4:B5"/>
    <mergeCell ref="C4:C5"/>
    <mergeCell ref="D4:F4"/>
    <mergeCell ref="G4:G5"/>
    <mergeCell ref="H4:H5"/>
    <mergeCell ref="I4:I5"/>
  </mergeCells>
  <pageMargins left="0.70866141732283472" right="0.70866141732283472" top="0.15748031496062992" bottom="0.15748031496062992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9"/>
  <sheetViews>
    <sheetView workbookViewId="0">
      <selection activeCell="B76" sqref="B76"/>
    </sheetView>
  </sheetViews>
  <sheetFormatPr defaultColWidth="9.140625" defaultRowHeight="15" x14ac:dyDescent="0.25"/>
  <cols>
    <col min="1" max="1" width="22.42578125" style="27" customWidth="1"/>
    <col min="2" max="2" width="30.7109375" style="24" customWidth="1"/>
    <col min="3" max="3" width="11.28515625" style="24" customWidth="1"/>
    <col min="4" max="4" width="13.140625" style="29" hidden="1" customWidth="1"/>
    <col min="5" max="5" width="13.42578125" style="30" bestFit="1" customWidth="1"/>
    <col min="6" max="6" width="13.140625" style="30" customWidth="1"/>
    <col min="7" max="7" width="13.42578125" style="30" bestFit="1" customWidth="1"/>
    <col min="8" max="8" width="14" style="30" customWidth="1"/>
    <col min="9" max="9" width="0" style="30" hidden="1" customWidth="1"/>
    <col min="10" max="10" width="9.7109375" style="28" bestFit="1" customWidth="1"/>
    <col min="11" max="16384" width="9.140625" style="24"/>
  </cols>
  <sheetData>
    <row r="1" spans="1:10" ht="15.75" x14ac:dyDescent="0.25">
      <c r="A1" s="32"/>
      <c r="B1" s="320" t="s">
        <v>86</v>
      </c>
      <c r="C1" s="320"/>
      <c r="D1" s="320"/>
      <c r="E1" s="320"/>
      <c r="F1" s="320"/>
      <c r="G1" s="320"/>
      <c r="H1" s="320"/>
      <c r="I1" s="320"/>
      <c r="J1" s="320"/>
    </row>
    <row r="2" spans="1:10" ht="15.75" x14ac:dyDescent="0.25">
      <c r="A2" s="320" t="s">
        <v>172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0" ht="15.75" x14ac:dyDescent="0.25">
      <c r="A3" s="323" t="s">
        <v>87</v>
      </c>
      <c r="B3" s="324"/>
      <c r="C3" s="324"/>
      <c r="D3" s="324"/>
      <c r="E3" s="324"/>
      <c r="F3" s="324"/>
      <c r="G3" s="324"/>
      <c r="H3" s="324"/>
      <c r="I3" s="324"/>
      <c r="J3" s="325"/>
    </row>
    <row r="4" spans="1:10" ht="15.75" x14ac:dyDescent="0.25">
      <c r="A4" s="326" t="s">
        <v>1</v>
      </c>
      <c r="B4" s="327" t="s">
        <v>2</v>
      </c>
      <c r="C4" s="327" t="s">
        <v>3</v>
      </c>
      <c r="D4" s="25"/>
      <c r="E4" s="328" t="s">
        <v>4</v>
      </c>
      <c r="F4" s="328"/>
      <c r="G4" s="328"/>
      <c r="H4" s="328" t="s">
        <v>5</v>
      </c>
      <c r="I4" s="329" t="s">
        <v>6</v>
      </c>
      <c r="J4" s="330" t="s">
        <v>7</v>
      </c>
    </row>
    <row r="5" spans="1:10" ht="15.75" x14ac:dyDescent="0.25">
      <c r="A5" s="326"/>
      <c r="B5" s="327"/>
      <c r="C5" s="327"/>
      <c r="D5" s="25"/>
      <c r="E5" s="170" t="s">
        <v>88</v>
      </c>
      <c r="F5" s="170" t="s">
        <v>89</v>
      </c>
      <c r="G5" s="170" t="s">
        <v>90</v>
      </c>
      <c r="H5" s="328"/>
      <c r="I5" s="329"/>
      <c r="J5" s="331"/>
    </row>
    <row r="6" spans="1:10" ht="18.75" customHeight="1" x14ac:dyDescent="0.25">
      <c r="A6" s="26" t="s">
        <v>91</v>
      </c>
      <c r="B6" s="135"/>
      <c r="C6" s="135"/>
      <c r="D6" s="25"/>
      <c r="E6" s="135"/>
      <c r="F6" s="135"/>
      <c r="G6" s="135"/>
      <c r="H6" s="135"/>
      <c r="I6" s="135"/>
      <c r="J6" s="138"/>
    </row>
    <row r="7" spans="1:10" ht="18.75" customHeight="1" x14ac:dyDescent="0.25">
      <c r="A7" s="26" t="s">
        <v>11</v>
      </c>
      <c r="B7" s="212" t="s">
        <v>193</v>
      </c>
      <c r="C7" s="197">
        <v>180</v>
      </c>
      <c r="D7" s="176">
        <v>250</v>
      </c>
      <c r="E7" s="127">
        <v>5.82</v>
      </c>
      <c r="F7" s="127">
        <v>6</v>
      </c>
      <c r="G7" s="127">
        <v>22.93</v>
      </c>
      <c r="H7" s="127">
        <v>157.94999999999999</v>
      </c>
      <c r="I7" s="191"/>
      <c r="J7" s="180">
        <v>3.11</v>
      </c>
    </row>
    <row r="8" spans="1:10" ht="15.75" hidden="1" x14ac:dyDescent="0.25">
      <c r="A8" s="139"/>
      <c r="B8" s="213" t="s">
        <v>32</v>
      </c>
      <c r="C8" s="197">
        <f>C7*D8/D7</f>
        <v>180</v>
      </c>
      <c r="D8" s="176">
        <v>250</v>
      </c>
      <c r="E8" s="127" t="e">
        <f>#REF!</f>
        <v>#REF!</v>
      </c>
      <c r="F8" s="127" t="e">
        <f>#REF!</f>
        <v>#REF!</v>
      </c>
      <c r="G8" s="127" t="e">
        <f>#REF!</f>
        <v>#REF!</v>
      </c>
      <c r="H8" s="127" t="e">
        <f>#REF!</f>
        <v>#REF!</v>
      </c>
      <c r="I8" s="191" t="e">
        <f>#REF!</f>
        <v>#REF!</v>
      </c>
      <c r="J8" s="179"/>
    </row>
    <row r="9" spans="1:10" ht="15.75" hidden="1" x14ac:dyDescent="0.25">
      <c r="A9" s="26"/>
      <c r="B9" s="213" t="s">
        <v>92</v>
      </c>
      <c r="C9" s="197">
        <f>C8*D9/D8</f>
        <v>18</v>
      </c>
      <c r="D9" s="176">
        <v>25</v>
      </c>
      <c r="E9" s="127" t="e">
        <f>#REF!</f>
        <v>#REF!</v>
      </c>
      <c r="F9" s="127" t="e">
        <f>#REF!</f>
        <v>#REF!</v>
      </c>
      <c r="G9" s="127" t="e">
        <f>#REF!</f>
        <v>#REF!</v>
      </c>
      <c r="H9" s="127" t="e">
        <f>#REF!</f>
        <v>#REF!</v>
      </c>
      <c r="I9" s="191"/>
      <c r="J9" s="179"/>
    </row>
    <row r="10" spans="1:10" ht="15.75" hidden="1" x14ac:dyDescent="0.25">
      <c r="A10" s="26"/>
      <c r="B10" s="213" t="s">
        <v>18</v>
      </c>
      <c r="C10" s="197">
        <f>C9*D10/D9</f>
        <v>9</v>
      </c>
      <c r="D10" s="176">
        <v>12.5</v>
      </c>
      <c r="E10" s="127" t="e">
        <f>#REF!</f>
        <v>#REF!</v>
      </c>
      <c r="F10" s="127" t="e">
        <f>#REF!</f>
        <v>#REF!</v>
      </c>
      <c r="G10" s="127" t="e">
        <f>#REF!</f>
        <v>#REF!</v>
      </c>
      <c r="H10" s="127" t="e">
        <f>#REF!</f>
        <v>#REF!</v>
      </c>
      <c r="I10" s="191"/>
      <c r="J10" s="179"/>
    </row>
    <row r="11" spans="1:10" ht="15.75" hidden="1" x14ac:dyDescent="0.25">
      <c r="A11" s="26"/>
      <c r="B11" s="213" t="s">
        <v>93</v>
      </c>
      <c r="C11" s="197">
        <f>C10*D11/D10</f>
        <v>4.5</v>
      </c>
      <c r="D11" s="176">
        <v>6.25</v>
      </c>
      <c r="E11" s="127"/>
      <c r="F11" s="127"/>
      <c r="G11" s="127"/>
      <c r="H11" s="127"/>
      <c r="I11" s="191"/>
      <c r="J11" s="179"/>
    </row>
    <row r="12" spans="1:10" ht="15.75" hidden="1" x14ac:dyDescent="0.25">
      <c r="A12" s="26"/>
      <c r="B12" s="213"/>
      <c r="C12" s="197"/>
      <c r="D12" s="176"/>
      <c r="E12" s="181" t="e">
        <f>SUM(E7:E10)</f>
        <v>#REF!</v>
      </c>
      <c r="F12" s="181" t="e">
        <f>SUM(F7:F10)</f>
        <v>#REF!</v>
      </c>
      <c r="G12" s="181" t="e">
        <f>SUM(G7:G10)</f>
        <v>#REF!</v>
      </c>
      <c r="H12" s="181" t="e">
        <f>SUM(H7:H10)</f>
        <v>#REF!</v>
      </c>
      <c r="I12" s="225" t="e">
        <f>SUM(I7:I10)</f>
        <v>#REF!</v>
      </c>
      <c r="J12" s="179"/>
    </row>
    <row r="13" spans="1:10" ht="15.75" hidden="1" x14ac:dyDescent="0.25">
      <c r="A13" s="140" t="s">
        <v>13</v>
      </c>
      <c r="B13" s="212"/>
      <c r="C13" s="170"/>
      <c r="D13" s="176"/>
      <c r="E13" s="181">
        <v>6.84</v>
      </c>
      <c r="F13" s="181">
        <v>5.9939999999999998</v>
      </c>
      <c r="G13" s="181">
        <v>29.376000000000001</v>
      </c>
      <c r="H13" s="181">
        <v>204.23</v>
      </c>
      <c r="I13" s="225">
        <v>2.34</v>
      </c>
      <c r="J13" s="179"/>
    </row>
    <row r="14" spans="1:10" ht="15.75" x14ac:dyDescent="0.25">
      <c r="A14" s="140"/>
      <c r="B14" s="214" t="s">
        <v>187</v>
      </c>
      <c r="C14" s="182">
        <v>37</v>
      </c>
      <c r="D14" s="183">
        <f>D15+D16</f>
        <v>38</v>
      </c>
      <c r="E14" s="56">
        <v>2.34</v>
      </c>
      <c r="F14" s="56">
        <v>8.43</v>
      </c>
      <c r="G14" s="56">
        <v>13.78</v>
      </c>
      <c r="H14" s="56">
        <v>110.7</v>
      </c>
      <c r="I14" s="87"/>
      <c r="J14" s="100" t="s">
        <v>194</v>
      </c>
    </row>
    <row r="15" spans="1:10" ht="15.75" hidden="1" x14ac:dyDescent="0.25">
      <c r="A15" s="140"/>
      <c r="B15" s="214" t="s">
        <v>14</v>
      </c>
      <c r="C15" s="182">
        <v>30</v>
      </c>
      <c r="D15" s="182">
        <v>30</v>
      </c>
      <c r="E15" s="184"/>
      <c r="F15" s="185"/>
      <c r="G15" s="185"/>
      <c r="H15" s="185"/>
      <c r="I15" s="226"/>
      <c r="J15" s="186"/>
    </row>
    <row r="16" spans="1:10" ht="15.75" hidden="1" x14ac:dyDescent="0.25">
      <c r="A16" s="140"/>
      <c r="B16" s="214" t="s">
        <v>15</v>
      </c>
      <c r="C16" s="182">
        <v>10</v>
      </c>
      <c r="D16" s="182">
        <v>8</v>
      </c>
      <c r="E16" s="184"/>
      <c r="F16" s="184"/>
      <c r="G16" s="184"/>
      <c r="H16" s="184"/>
      <c r="I16" s="226"/>
      <c r="J16" s="186"/>
    </row>
    <row r="17" spans="1:10" ht="15.75" hidden="1" x14ac:dyDescent="0.25">
      <c r="A17" s="140"/>
      <c r="B17" s="214"/>
      <c r="C17" s="182"/>
      <c r="D17" s="182"/>
      <c r="E17" s="186">
        <v>3.09</v>
      </c>
      <c r="F17" s="187">
        <v>8.5</v>
      </c>
      <c r="G17" s="187">
        <v>19.52</v>
      </c>
      <c r="H17" s="187">
        <v>172.4</v>
      </c>
      <c r="I17" s="226"/>
      <c r="J17" s="186"/>
    </row>
    <row r="18" spans="1:10" ht="15.75" hidden="1" x14ac:dyDescent="0.25">
      <c r="A18" s="140" t="s">
        <v>13</v>
      </c>
      <c r="B18" s="214"/>
      <c r="C18" s="182"/>
      <c r="D18" s="182"/>
      <c r="E18" s="186">
        <f>E17/50*C14</f>
        <v>2.2866</v>
      </c>
      <c r="F18" s="187">
        <f>F17/50*C14</f>
        <v>6.29</v>
      </c>
      <c r="G18" s="187">
        <f>G17/50*C14</f>
        <v>14.444799999999999</v>
      </c>
      <c r="H18" s="187">
        <f>H17/50*C14</f>
        <v>127.57599999999999</v>
      </c>
      <c r="I18" s="227">
        <f>SUM(I15:I16)</f>
        <v>0</v>
      </c>
      <c r="J18" s="188"/>
    </row>
    <row r="19" spans="1:10" ht="15.75" x14ac:dyDescent="0.25">
      <c r="A19" s="141"/>
      <c r="B19" s="215" t="s">
        <v>94</v>
      </c>
      <c r="C19" s="170">
        <v>180</v>
      </c>
      <c r="D19" s="189">
        <v>200</v>
      </c>
      <c r="E19" s="56">
        <v>2.88</v>
      </c>
      <c r="F19" s="56">
        <v>3.55</v>
      </c>
      <c r="G19" s="56">
        <v>13.57</v>
      </c>
      <c r="H19" s="56">
        <v>113.3</v>
      </c>
      <c r="I19" s="191"/>
      <c r="J19" s="179">
        <v>9.4</v>
      </c>
    </row>
    <row r="20" spans="1:10" ht="15.75" hidden="1" x14ac:dyDescent="0.25">
      <c r="A20" s="141"/>
      <c r="B20" s="212" t="s">
        <v>95</v>
      </c>
      <c r="C20" s="170">
        <f>C19*D20/D19</f>
        <v>1.8</v>
      </c>
      <c r="D20" s="176">
        <v>2</v>
      </c>
      <c r="E20" s="127"/>
      <c r="F20" s="127"/>
      <c r="G20" s="127"/>
      <c r="H20" s="127"/>
      <c r="I20" s="191"/>
      <c r="J20" s="179"/>
    </row>
    <row r="21" spans="1:10" ht="15.75" hidden="1" x14ac:dyDescent="0.25">
      <c r="A21" s="26"/>
      <c r="B21" s="212" t="s">
        <v>32</v>
      </c>
      <c r="C21" s="170">
        <f>C20*D21/D20</f>
        <v>135</v>
      </c>
      <c r="D21" s="176">
        <v>150</v>
      </c>
      <c r="E21" s="127"/>
      <c r="F21" s="127"/>
      <c r="G21" s="127"/>
      <c r="H21" s="127"/>
      <c r="I21" s="191"/>
      <c r="J21" s="179"/>
    </row>
    <row r="22" spans="1:10" ht="15.75" hidden="1" x14ac:dyDescent="0.25">
      <c r="A22" s="26"/>
      <c r="B22" s="212" t="s">
        <v>18</v>
      </c>
      <c r="C22" s="170">
        <f>C21*D22/D21</f>
        <v>13.5</v>
      </c>
      <c r="D22" s="176">
        <v>15</v>
      </c>
      <c r="E22" s="127"/>
      <c r="F22" s="127"/>
      <c r="G22" s="127"/>
      <c r="H22" s="127"/>
      <c r="I22" s="191"/>
      <c r="J22" s="179"/>
    </row>
    <row r="23" spans="1:10" ht="15.75" hidden="1" x14ac:dyDescent="0.25">
      <c r="A23" s="26"/>
      <c r="B23" s="212"/>
      <c r="C23" s="170"/>
      <c r="D23" s="176"/>
      <c r="E23" s="179">
        <v>2.88</v>
      </c>
      <c r="F23" s="179">
        <v>5.63</v>
      </c>
      <c r="G23" s="179">
        <v>15.24</v>
      </c>
      <c r="H23" s="179">
        <v>113.37</v>
      </c>
      <c r="I23" s="192">
        <v>3.9E-2</v>
      </c>
      <c r="J23" s="179"/>
    </row>
    <row r="24" spans="1:10" ht="15.75" hidden="1" x14ac:dyDescent="0.25">
      <c r="A24" s="26" t="s">
        <v>13</v>
      </c>
      <c r="B24" s="216"/>
      <c r="C24" s="170"/>
      <c r="D24" s="176"/>
      <c r="E24" s="179">
        <f>E23/180*C19</f>
        <v>2.88</v>
      </c>
      <c r="F24" s="179">
        <f>F23/180*C19</f>
        <v>5.63</v>
      </c>
      <c r="G24" s="179">
        <f>G23/180*C19</f>
        <v>15.24</v>
      </c>
      <c r="H24" s="179">
        <f>H23/180*C19</f>
        <v>113.37</v>
      </c>
      <c r="I24" s="192">
        <v>1.29</v>
      </c>
      <c r="J24" s="179"/>
    </row>
    <row r="25" spans="1:10" ht="15.75" hidden="1" x14ac:dyDescent="0.25">
      <c r="A25" s="26"/>
      <c r="B25" s="216"/>
      <c r="C25" s="170"/>
      <c r="D25" s="176"/>
      <c r="E25" s="186">
        <v>0.5</v>
      </c>
      <c r="F25" s="186">
        <v>0</v>
      </c>
      <c r="G25" s="186">
        <v>11.7</v>
      </c>
      <c r="H25" s="186">
        <v>58.22</v>
      </c>
      <c r="I25" s="190">
        <v>0.1</v>
      </c>
      <c r="J25" s="179"/>
    </row>
    <row r="26" spans="1:10" ht="15.75" x14ac:dyDescent="0.25">
      <c r="A26" s="26" t="s">
        <v>20</v>
      </c>
      <c r="B26" s="216"/>
      <c r="C26" s="178">
        <f>C7+C14+C19</f>
        <v>397</v>
      </c>
      <c r="D26" s="176"/>
      <c r="E26" s="187">
        <f>E7+E14+E19</f>
        <v>11.04</v>
      </c>
      <c r="F26" s="187">
        <f>F7+F14+F19</f>
        <v>17.98</v>
      </c>
      <c r="G26" s="187">
        <f>G19+G14+G7</f>
        <v>50.28</v>
      </c>
      <c r="H26" s="187">
        <f>H7+H14+H19</f>
        <v>381.95</v>
      </c>
      <c r="I26" s="190"/>
      <c r="J26" s="179"/>
    </row>
    <row r="27" spans="1:10" s="268" customFormat="1" ht="15.75" x14ac:dyDescent="0.25">
      <c r="A27" s="273" t="s">
        <v>21</v>
      </c>
      <c r="B27" s="264" t="s">
        <v>22</v>
      </c>
      <c r="C27" s="43">
        <v>100</v>
      </c>
      <c r="D27" s="43"/>
      <c r="E27" s="73">
        <v>0.4</v>
      </c>
      <c r="F27" s="73">
        <v>0</v>
      </c>
      <c r="G27" s="73">
        <v>11.3</v>
      </c>
      <c r="H27" s="73">
        <v>45</v>
      </c>
      <c r="I27" s="73">
        <v>63</v>
      </c>
      <c r="J27" s="152">
        <v>368</v>
      </c>
    </row>
    <row r="28" spans="1:10" ht="15.75" x14ac:dyDescent="0.25">
      <c r="A28" s="26" t="s">
        <v>20</v>
      </c>
      <c r="B28" s="212"/>
      <c r="C28" s="207">
        <f>C27</f>
        <v>100</v>
      </c>
      <c r="D28" s="207"/>
      <c r="E28" s="207">
        <v>0.4</v>
      </c>
      <c r="F28" s="207">
        <v>0</v>
      </c>
      <c r="G28" s="207">
        <v>11.3</v>
      </c>
      <c r="H28" s="269">
        <v>45</v>
      </c>
      <c r="I28" s="207">
        <v>65.52</v>
      </c>
      <c r="J28" s="207"/>
    </row>
    <row r="29" spans="1:10" ht="15.75" x14ac:dyDescent="0.25">
      <c r="A29" s="26" t="s">
        <v>24</v>
      </c>
      <c r="B29" s="212" t="s">
        <v>227</v>
      </c>
      <c r="C29" s="170">
        <v>50</v>
      </c>
      <c r="D29" s="170">
        <v>60</v>
      </c>
      <c r="E29" s="127">
        <v>0.7</v>
      </c>
      <c r="F29" s="127">
        <v>3</v>
      </c>
      <c r="G29" s="127">
        <v>3</v>
      </c>
      <c r="H29" s="127">
        <v>46.95</v>
      </c>
      <c r="I29" s="191"/>
      <c r="J29" s="179">
        <v>22</v>
      </c>
    </row>
    <row r="30" spans="1:10" ht="15.75" hidden="1" x14ac:dyDescent="0.25">
      <c r="A30" s="26"/>
      <c r="B30" s="217" t="s">
        <v>97</v>
      </c>
      <c r="C30" s="170"/>
      <c r="D30" s="231"/>
      <c r="E30" s="127"/>
      <c r="F30" s="127"/>
      <c r="G30" s="127"/>
      <c r="H30" s="127"/>
      <c r="I30" s="191"/>
      <c r="J30" s="179"/>
    </row>
    <row r="31" spans="1:10" ht="15.75" hidden="1" x14ac:dyDescent="0.25">
      <c r="A31" s="26"/>
      <c r="B31" s="217" t="s">
        <v>98</v>
      </c>
      <c r="C31" s="170">
        <f>C29*D31/D29</f>
        <v>60</v>
      </c>
      <c r="D31" s="231">
        <v>72</v>
      </c>
      <c r="E31" s="127"/>
      <c r="F31" s="127"/>
      <c r="G31" s="127"/>
      <c r="H31" s="127"/>
      <c r="I31" s="191"/>
      <c r="J31" s="179"/>
    </row>
    <row r="32" spans="1:10" ht="15.75" hidden="1" x14ac:dyDescent="0.25">
      <c r="A32" s="26"/>
      <c r="B32" s="217" t="s">
        <v>99</v>
      </c>
      <c r="C32" s="171">
        <f>C29*D32/D29</f>
        <v>63.333333333333336</v>
      </c>
      <c r="D32" s="231">
        <v>76</v>
      </c>
      <c r="E32" s="127"/>
      <c r="F32" s="127"/>
      <c r="G32" s="127"/>
      <c r="H32" s="127"/>
      <c r="I32" s="191"/>
      <c r="J32" s="179"/>
    </row>
    <row r="33" spans="1:10" ht="37.5" hidden="1" customHeight="1" x14ac:dyDescent="0.25">
      <c r="A33" s="26"/>
      <c r="B33" s="213" t="s">
        <v>100</v>
      </c>
      <c r="C33" s="172">
        <f>D33/D29*C29</f>
        <v>46.416666666666664</v>
      </c>
      <c r="D33" s="231">
        <v>55.7</v>
      </c>
      <c r="E33" s="127"/>
      <c r="F33" s="127"/>
      <c r="G33" s="127"/>
      <c r="H33" s="127"/>
      <c r="I33" s="191"/>
      <c r="J33" s="179"/>
    </row>
    <row r="34" spans="1:10" ht="20.25" hidden="1" customHeight="1" x14ac:dyDescent="0.25">
      <c r="A34" s="26"/>
      <c r="B34" s="217" t="s">
        <v>101</v>
      </c>
      <c r="C34" s="173">
        <v>0.25</v>
      </c>
      <c r="D34" s="231">
        <v>0.4</v>
      </c>
      <c r="E34" s="127"/>
      <c r="F34" s="127"/>
      <c r="G34" s="127"/>
      <c r="H34" s="127"/>
      <c r="I34" s="191"/>
      <c r="J34" s="179"/>
    </row>
    <row r="35" spans="1:10" ht="15.75" hidden="1" x14ac:dyDescent="0.25">
      <c r="A35" s="26"/>
      <c r="B35" s="217" t="s">
        <v>102</v>
      </c>
      <c r="C35" s="172">
        <f>D35/D34*C34</f>
        <v>3.125</v>
      </c>
      <c r="D35" s="174">
        <v>5</v>
      </c>
      <c r="E35" s="127"/>
      <c r="F35" s="127"/>
      <c r="G35" s="127"/>
      <c r="H35" s="127"/>
      <c r="I35" s="191"/>
      <c r="J35" s="179"/>
    </row>
    <row r="36" spans="1:10" ht="15.75" hidden="1" x14ac:dyDescent="0.25">
      <c r="A36" s="141"/>
      <c r="B36" s="218"/>
      <c r="C36" s="174"/>
      <c r="D36" s="174"/>
      <c r="E36" s="127">
        <v>3.95</v>
      </c>
      <c r="F36" s="127">
        <v>2.9</v>
      </c>
      <c r="G36" s="127">
        <v>8.8000000000000007</v>
      </c>
      <c r="H36" s="127">
        <v>76.900000000000006</v>
      </c>
      <c r="I36" s="192">
        <v>5.0999999999999996</v>
      </c>
      <c r="J36" s="179"/>
    </row>
    <row r="37" spans="1:10" ht="15.75" hidden="1" x14ac:dyDescent="0.25">
      <c r="A37" s="142" t="s">
        <v>13</v>
      </c>
      <c r="B37" s="219"/>
      <c r="C37" s="170"/>
      <c r="D37" s="176"/>
      <c r="E37" s="127">
        <v>0.69</v>
      </c>
      <c r="F37" s="127">
        <v>3.78</v>
      </c>
      <c r="G37" s="127">
        <v>3.79</v>
      </c>
      <c r="H37" s="127">
        <v>54.17</v>
      </c>
      <c r="I37" s="193">
        <v>4.5</v>
      </c>
      <c r="J37" s="194"/>
    </row>
    <row r="38" spans="1:10" ht="15.75" hidden="1" x14ac:dyDescent="0.25">
      <c r="A38" s="143"/>
      <c r="B38" s="137"/>
      <c r="C38" s="170"/>
      <c r="D38" s="176"/>
      <c r="E38" s="127"/>
      <c r="F38" s="127"/>
      <c r="G38" s="127"/>
      <c r="H38" s="127"/>
      <c r="I38" s="195"/>
      <c r="J38" s="195"/>
    </row>
    <row r="39" spans="1:10" ht="15.75" hidden="1" x14ac:dyDescent="0.25">
      <c r="A39" s="143"/>
      <c r="B39" s="137"/>
      <c r="C39" s="170"/>
      <c r="D39" s="176"/>
      <c r="E39" s="127"/>
      <c r="F39" s="127"/>
      <c r="G39" s="127"/>
      <c r="H39" s="127"/>
      <c r="I39" s="195"/>
      <c r="J39" s="195"/>
    </row>
    <row r="40" spans="1:10" ht="15.75" x14ac:dyDescent="0.25">
      <c r="A40" s="26"/>
      <c r="B40" s="220" t="s">
        <v>210</v>
      </c>
      <c r="C40" s="170">
        <v>180</v>
      </c>
      <c r="D40" s="176">
        <v>200</v>
      </c>
      <c r="E40" s="175">
        <v>2.5</v>
      </c>
      <c r="F40" s="175">
        <v>3.7</v>
      </c>
      <c r="G40" s="175">
        <v>17.010000000000002</v>
      </c>
      <c r="H40" s="175">
        <v>109.68</v>
      </c>
      <c r="I40" s="191"/>
      <c r="J40" s="179">
        <v>2.5</v>
      </c>
    </row>
    <row r="41" spans="1:10" ht="15.75" hidden="1" x14ac:dyDescent="0.25">
      <c r="A41" s="26"/>
      <c r="B41" s="212" t="s">
        <v>103</v>
      </c>
      <c r="C41" s="170">
        <f>D41/D40*C40</f>
        <v>45</v>
      </c>
      <c r="D41" s="176">
        <v>50</v>
      </c>
      <c r="E41" s="127" t="e">
        <f>#REF!</f>
        <v>#REF!</v>
      </c>
      <c r="F41" s="127" t="e">
        <f>#REF!</f>
        <v>#REF!</v>
      </c>
      <c r="G41" s="127" t="e">
        <f>#REF!</f>
        <v>#REF!</v>
      </c>
      <c r="H41" s="127" t="e">
        <f>#REF!</f>
        <v>#REF!</v>
      </c>
      <c r="I41" s="191" t="e">
        <f>#REF!</f>
        <v>#REF!</v>
      </c>
      <c r="J41" s="179"/>
    </row>
    <row r="42" spans="1:10" ht="15.75" hidden="1" x14ac:dyDescent="0.25">
      <c r="A42" s="26"/>
      <c r="B42" s="212" t="s">
        <v>104</v>
      </c>
      <c r="C42" s="170">
        <f>D42/D41*C41</f>
        <v>216</v>
      </c>
      <c r="D42" s="176">
        <v>240</v>
      </c>
      <c r="E42" s="127"/>
      <c r="F42" s="127"/>
      <c r="G42" s="127"/>
      <c r="H42" s="127"/>
      <c r="I42" s="191"/>
      <c r="J42" s="179"/>
    </row>
    <row r="43" spans="1:10" ht="15.75" hidden="1" x14ac:dyDescent="0.25">
      <c r="A43" s="26"/>
      <c r="B43" s="212" t="s">
        <v>105</v>
      </c>
      <c r="C43" s="170">
        <f>D43/D42*C42</f>
        <v>45</v>
      </c>
      <c r="D43" s="176">
        <v>50</v>
      </c>
      <c r="E43" s="127" t="e">
        <f>#REF!</f>
        <v>#REF!</v>
      </c>
      <c r="F43" s="127" t="e">
        <f>#REF!</f>
        <v>#REF!</v>
      </c>
      <c r="G43" s="127" t="e">
        <f>#REF!</f>
        <v>#REF!</v>
      </c>
      <c r="H43" s="127" t="e">
        <f>#REF!</f>
        <v>#REF!</v>
      </c>
      <c r="I43" s="191" t="e">
        <f>#REF!</f>
        <v>#REF!</v>
      </c>
      <c r="J43" s="179"/>
    </row>
    <row r="44" spans="1:10" ht="15.75" hidden="1" x14ac:dyDescent="0.25">
      <c r="A44" s="26"/>
      <c r="B44" s="212" t="s">
        <v>106</v>
      </c>
      <c r="C44" s="170">
        <v>30</v>
      </c>
      <c r="D44" s="176"/>
      <c r="E44" s="127"/>
      <c r="F44" s="127"/>
      <c r="G44" s="127"/>
      <c r="H44" s="127"/>
      <c r="I44" s="191"/>
      <c r="J44" s="179"/>
    </row>
    <row r="45" spans="1:10" ht="15.75" hidden="1" x14ac:dyDescent="0.25">
      <c r="A45" s="26"/>
      <c r="B45" s="212" t="s">
        <v>107</v>
      </c>
      <c r="C45" s="170">
        <v>9</v>
      </c>
      <c r="D45" s="176">
        <v>10</v>
      </c>
      <c r="E45" s="127" t="e">
        <f>#REF!</f>
        <v>#REF!</v>
      </c>
      <c r="F45" s="127" t="e">
        <f>#REF!</f>
        <v>#REF!</v>
      </c>
      <c r="G45" s="127" t="e">
        <f>#REF!</f>
        <v>#REF!</v>
      </c>
      <c r="H45" s="127" t="e">
        <f>#REF!</f>
        <v>#REF!</v>
      </c>
      <c r="I45" s="191" t="e">
        <f>#REF!</f>
        <v>#REF!</v>
      </c>
      <c r="J45" s="179"/>
    </row>
    <row r="46" spans="1:10" ht="15.75" hidden="1" x14ac:dyDescent="0.25">
      <c r="A46" s="26"/>
      <c r="B46" s="212" t="s">
        <v>108</v>
      </c>
      <c r="C46" s="170">
        <v>9</v>
      </c>
      <c r="D46" s="176"/>
      <c r="E46" s="127"/>
      <c r="F46" s="127"/>
      <c r="G46" s="127"/>
      <c r="H46" s="127"/>
      <c r="I46" s="191"/>
      <c r="J46" s="179"/>
    </row>
    <row r="47" spans="1:10" ht="15.75" hidden="1" x14ac:dyDescent="0.25">
      <c r="A47" s="26"/>
      <c r="B47" s="215" t="s">
        <v>109</v>
      </c>
      <c r="C47" s="170">
        <v>10</v>
      </c>
      <c r="D47" s="176"/>
      <c r="E47" s="127"/>
      <c r="F47" s="127"/>
      <c r="G47" s="127"/>
      <c r="H47" s="127"/>
      <c r="I47" s="191"/>
      <c r="J47" s="179"/>
    </row>
    <row r="48" spans="1:10" ht="15.75" hidden="1" x14ac:dyDescent="0.25">
      <c r="A48" s="26"/>
      <c r="B48" s="212" t="s">
        <v>110</v>
      </c>
      <c r="C48" s="170"/>
      <c r="D48" s="176">
        <v>50</v>
      </c>
      <c r="E48" s="127" t="e">
        <f>#REF!</f>
        <v>#REF!</v>
      </c>
      <c r="F48" s="127" t="e">
        <f>#REF!</f>
        <v>#REF!</v>
      </c>
      <c r="G48" s="127" t="e">
        <f>#REF!</f>
        <v>#REF!</v>
      </c>
      <c r="H48" s="127" t="e">
        <f>#REF!</f>
        <v>#REF!</v>
      </c>
      <c r="I48" s="191" t="e">
        <f>#REF!</f>
        <v>#REF!</v>
      </c>
      <c r="J48" s="179"/>
    </row>
    <row r="49" spans="1:10" ht="15.75" hidden="1" x14ac:dyDescent="0.25">
      <c r="A49" s="26"/>
      <c r="B49" s="212" t="s">
        <v>111</v>
      </c>
      <c r="C49" s="170">
        <v>46.4</v>
      </c>
      <c r="D49" s="176"/>
      <c r="E49" s="127"/>
      <c r="F49" s="127"/>
      <c r="G49" s="127"/>
      <c r="H49" s="127"/>
      <c r="I49" s="191"/>
      <c r="J49" s="179"/>
    </row>
    <row r="50" spans="1:10" ht="15.75" hidden="1" x14ac:dyDescent="0.25">
      <c r="A50" s="26"/>
      <c r="B50" s="212" t="s">
        <v>112</v>
      </c>
      <c r="C50" s="170">
        <v>50</v>
      </c>
      <c r="D50" s="176"/>
      <c r="E50" s="127"/>
      <c r="F50" s="127"/>
      <c r="G50" s="127"/>
      <c r="H50" s="127"/>
      <c r="I50" s="191"/>
      <c r="J50" s="179"/>
    </row>
    <row r="51" spans="1:10" ht="15.75" hidden="1" x14ac:dyDescent="0.25">
      <c r="A51" s="26"/>
      <c r="B51" s="212" t="s">
        <v>113</v>
      </c>
      <c r="C51" s="170">
        <v>54.16</v>
      </c>
      <c r="D51" s="176"/>
      <c r="E51" s="127"/>
      <c r="F51" s="127"/>
      <c r="G51" s="127"/>
      <c r="H51" s="127"/>
      <c r="I51" s="191"/>
      <c r="J51" s="179"/>
    </row>
    <row r="52" spans="1:10" ht="15.75" hidden="1" x14ac:dyDescent="0.25">
      <c r="A52" s="26"/>
      <c r="B52" s="212" t="s">
        <v>61</v>
      </c>
      <c r="C52" s="170">
        <v>10</v>
      </c>
      <c r="D52" s="176">
        <v>10</v>
      </c>
      <c r="E52" s="127" t="e">
        <f>#REF!</f>
        <v>#REF!</v>
      </c>
      <c r="F52" s="127" t="e">
        <f>#REF!</f>
        <v>#REF!</v>
      </c>
      <c r="G52" s="127" t="e">
        <f>#REF!</f>
        <v>#REF!</v>
      </c>
      <c r="H52" s="127" t="e">
        <f>#REF!</f>
        <v>#REF!</v>
      </c>
      <c r="I52" s="191" t="e">
        <f>#REF!</f>
        <v>#REF!</v>
      </c>
      <c r="J52" s="179"/>
    </row>
    <row r="53" spans="1:10" ht="15.75" hidden="1" x14ac:dyDescent="0.25">
      <c r="A53" s="26"/>
      <c r="B53" s="212" t="s">
        <v>114</v>
      </c>
      <c r="C53" s="170">
        <f>D53/D52*C52</f>
        <v>5</v>
      </c>
      <c r="D53" s="176">
        <v>5</v>
      </c>
      <c r="E53" s="127" t="e">
        <f>#REF!</f>
        <v>#REF!</v>
      </c>
      <c r="F53" s="127" t="e">
        <f>#REF!</f>
        <v>#REF!</v>
      </c>
      <c r="G53" s="127" t="e">
        <f>#REF!</f>
        <v>#REF!</v>
      </c>
      <c r="H53" s="127" t="e">
        <f>#REF!</f>
        <v>#REF!</v>
      </c>
      <c r="I53" s="191" t="e">
        <f>#REF!</f>
        <v>#REF!</v>
      </c>
      <c r="J53" s="179"/>
    </row>
    <row r="54" spans="1:10" ht="15.75" hidden="1" x14ac:dyDescent="0.25">
      <c r="A54" s="26"/>
      <c r="B54" s="212" t="s">
        <v>15</v>
      </c>
      <c r="C54" s="170">
        <f>D54/D53*C53</f>
        <v>4</v>
      </c>
      <c r="D54" s="176">
        <v>4</v>
      </c>
      <c r="E54" s="127" t="e">
        <f>#REF!</f>
        <v>#REF!</v>
      </c>
      <c r="F54" s="127" t="e">
        <f>#REF!</f>
        <v>#REF!</v>
      </c>
      <c r="G54" s="127" t="e">
        <f>#REF!</f>
        <v>#REF!</v>
      </c>
      <c r="H54" s="127" t="e">
        <f>#REF!</f>
        <v>#REF!</v>
      </c>
      <c r="I54" s="191"/>
      <c r="J54" s="179"/>
    </row>
    <row r="55" spans="1:10" ht="15.75" hidden="1" x14ac:dyDescent="0.25">
      <c r="A55" s="26"/>
      <c r="B55" s="212" t="s">
        <v>115</v>
      </c>
      <c r="C55" s="170">
        <f>D55/D54*C54</f>
        <v>1</v>
      </c>
      <c r="D55" s="176">
        <v>1</v>
      </c>
      <c r="E55" s="127" t="e">
        <f>#REF!</f>
        <v>#REF!</v>
      </c>
      <c r="F55" s="127" t="e">
        <f>#REF!</f>
        <v>#REF!</v>
      </c>
      <c r="G55" s="127" t="e">
        <f>#REF!</f>
        <v>#REF!</v>
      </c>
      <c r="H55" s="127" t="e">
        <f>#REF!</f>
        <v>#REF!</v>
      </c>
      <c r="I55" s="192"/>
      <c r="J55" s="179"/>
    </row>
    <row r="56" spans="1:10" ht="15.75" hidden="1" x14ac:dyDescent="0.25">
      <c r="A56" s="141"/>
      <c r="B56" s="212" t="s">
        <v>116</v>
      </c>
      <c r="C56" s="170">
        <f>D56/D55*C55</f>
        <v>6</v>
      </c>
      <c r="D56" s="176">
        <v>6</v>
      </c>
      <c r="E56" s="127" t="e">
        <f>#REF!</f>
        <v>#REF!</v>
      </c>
      <c r="F56" s="127" t="e">
        <f>#REF!</f>
        <v>#REF!</v>
      </c>
      <c r="G56" s="127" t="e">
        <f>#REF!</f>
        <v>#REF!</v>
      </c>
      <c r="H56" s="127" t="e">
        <f>#REF!</f>
        <v>#REF!</v>
      </c>
      <c r="I56" s="191" t="e">
        <f>#REF!</f>
        <v>#REF!</v>
      </c>
      <c r="J56" s="179"/>
    </row>
    <row r="57" spans="1:10" ht="15.75" hidden="1" x14ac:dyDescent="0.25">
      <c r="A57" s="141"/>
      <c r="B57" s="212"/>
      <c r="C57" s="170"/>
      <c r="D57" s="176"/>
      <c r="E57" s="127" t="e">
        <f>SUM(E41:E56)</f>
        <v>#REF!</v>
      </c>
      <c r="F57" s="127" t="e">
        <f>SUM(F41:F56)</f>
        <v>#REF!</v>
      </c>
      <c r="G57" s="127" t="e">
        <f>SUM(G41:G56)</f>
        <v>#REF!</v>
      </c>
      <c r="H57" s="127" t="e">
        <f>SUM(H41:H56)</f>
        <v>#REF!</v>
      </c>
      <c r="I57" s="191" t="e">
        <f>SUM(I41:I56)</f>
        <v>#REF!</v>
      </c>
      <c r="J57" s="179"/>
    </row>
    <row r="58" spans="1:10" ht="15.75" hidden="1" x14ac:dyDescent="0.25">
      <c r="A58" s="26" t="s">
        <v>13</v>
      </c>
      <c r="B58" s="212"/>
      <c r="C58" s="170"/>
      <c r="D58" s="176"/>
      <c r="E58" s="127">
        <v>3.44</v>
      </c>
      <c r="F58" s="127">
        <v>4.76</v>
      </c>
      <c r="G58" s="127">
        <v>18.294</v>
      </c>
      <c r="H58" s="127">
        <v>133.19999999999999</v>
      </c>
      <c r="I58" s="192">
        <v>32.200000000000003</v>
      </c>
      <c r="J58" s="179"/>
    </row>
    <row r="59" spans="1:10" ht="15.75" x14ac:dyDescent="0.25">
      <c r="A59" s="26"/>
      <c r="B59" s="212" t="s">
        <v>117</v>
      </c>
      <c r="C59" s="170">
        <v>150</v>
      </c>
      <c r="D59" s="176">
        <v>180</v>
      </c>
      <c r="E59" s="127">
        <v>10.5</v>
      </c>
      <c r="F59" s="127">
        <v>13.75</v>
      </c>
      <c r="G59" s="127">
        <v>19.28</v>
      </c>
      <c r="H59" s="127">
        <v>390</v>
      </c>
      <c r="I59" s="191"/>
      <c r="J59" s="179">
        <v>440</v>
      </c>
    </row>
    <row r="60" spans="1:10" ht="15.6" hidden="1" customHeight="1" x14ac:dyDescent="0.25">
      <c r="A60" s="26"/>
      <c r="B60" s="212" t="s">
        <v>118</v>
      </c>
      <c r="C60" s="170">
        <v>148</v>
      </c>
      <c r="D60" s="176">
        <v>167.4</v>
      </c>
      <c r="E60" s="127"/>
      <c r="F60" s="127"/>
      <c r="G60" s="127"/>
      <c r="H60" s="127"/>
      <c r="I60" s="191"/>
      <c r="J60" s="179"/>
    </row>
    <row r="61" spans="1:10" ht="15.6" hidden="1" customHeight="1" x14ac:dyDescent="0.25">
      <c r="A61" s="26"/>
      <c r="B61" s="213" t="s">
        <v>15</v>
      </c>
      <c r="C61" s="170">
        <v>5</v>
      </c>
      <c r="D61" s="176">
        <v>5</v>
      </c>
      <c r="E61" s="127"/>
      <c r="F61" s="127"/>
      <c r="G61" s="127"/>
      <c r="H61" s="127"/>
      <c r="I61" s="191"/>
      <c r="J61" s="179"/>
    </row>
    <row r="62" spans="1:10" ht="15.6" hidden="1" customHeight="1" x14ac:dyDescent="0.25">
      <c r="A62" s="26"/>
      <c r="B62" s="221"/>
      <c r="C62" s="170"/>
      <c r="D62" s="176"/>
      <c r="E62" s="127"/>
      <c r="F62" s="127"/>
      <c r="G62" s="127"/>
      <c r="H62" s="127"/>
      <c r="I62" s="192">
        <v>0.5</v>
      </c>
      <c r="J62" s="179"/>
    </row>
    <row r="63" spans="1:10" ht="15.75" hidden="1" x14ac:dyDescent="0.25">
      <c r="A63" s="26" t="s">
        <v>13</v>
      </c>
      <c r="B63" s="222"/>
      <c r="C63" s="170"/>
      <c r="D63" s="176"/>
      <c r="E63" s="127"/>
      <c r="F63" s="127"/>
      <c r="G63" s="127"/>
      <c r="H63" s="127"/>
      <c r="I63" s="192">
        <v>0.44</v>
      </c>
      <c r="J63" s="179"/>
    </row>
    <row r="64" spans="1:10" ht="15.75" x14ac:dyDescent="0.25">
      <c r="A64" s="26"/>
      <c r="B64" s="212" t="s">
        <v>201</v>
      </c>
      <c r="C64" s="170">
        <v>20</v>
      </c>
      <c r="D64" s="176"/>
      <c r="E64" s="164">
        <v>0.2</v>
      </c>
      <c r="F64" s="164">
        <v>0.9</v>
      </c>
      <c r="G64" s="164">
        <v>1.1000000000000001</v>
      </c>
      <c r="H64" s="164">
        <v>14.8</v>
      </c>
      <c r="I64" s="192"/>
      <c r="J64" s="179">
        <v>354</v>
      </c>
    </row>
    <row r="65" spans="1:10" ht="16.5" customHeight="1" x14ac:dyDescent="0.25">
      <c r="A65" s="26"/>
      <c r="B65" s="212" t="s">
        <v>151</v>
      </c>
      <c r="C65" s="170">
        <v>180</v>
      </c>
      <c r="D65" s="176">
        <v>200</v>
      </c>
      <c r="E65" s="158">
        <v>0</v>
      </c>
      <c r="F65" s="158">
        <v>0</v>
      </c>
      <c r="G65" s="158">
        <v>14.51</v>
      </c>
      <c r="H65" s="158">
        <v>54.73</v>
      </c>
      <c r="I65" s="191"/>
      <c r="J65" s="179">
        <v>233</v>
      </c>
    </row>
    <row r="66" spans="1:10" ht="15.75" hidden="1" x14ac:dyDescent="0.25">
      <c r="A66" s="26"/>
      <c r="B66" s="212" t="s">
        <v>19</v>
      </c>
      <c r="C66" s="171">
        <f>D66/D65*C65</f>
        <v>180</v>
      </c>
      <c r="D66" s="176">
        <v>200</v>
      </c>
      <c r="E66" s="127"/>
      <c r="F66" s="127"/>
      <c r="G66" s="127"/>
      <c r="H66" s="127"/>
      <c r="I66" s="191"/>
      <c r="J66" s="179"/>
    </row>
    <row r="67" spans="1:10" ht="47.25" hidden="1" x14ac:dyDescent="0.25">
      <c r="A67" s="26"/>
      <c r="B67" s="212" t="s">
        <v>119</v>
      </c>
      <c r="C67" s="171">
        <f>D67/D65*C65</f>
        <v>18</v>
      </c>
      <c r="D67" s="176">
        <v>20</v>
      </c>
      <c r="E67" s="127" t="e">
        <f>#REF!</f>
        <v>#REF!</v>
      </c>
      <c r="F67" s="127" t="e">
        <f>#REF!</f>
        <v>#REF!</v>
      </c>
      <c r="G67" s="127" t="e">
        <f>#REF!</f>
        <v>#REF!</v>
      </c>
      <c r="H67" s="127" t="e">
        <f>#REF!</f>
        <v>#REF!</v>
      </c>
      <c r="I67" s="191" t="e">
        <f>#REF!</f>
        <v>#REF!</v>
      </c>
      <c r="J67" s="179"/>
    </row>
    <row r="68" spans="1:10" ht="15.75" hidden="1" x14ac:dyDescent="0.25">
      <c r="A68" s="26"/>
      <c r="B68" s="212"/>
      <c r="C68" s="171"/>
      <c r="D68" s="176"/>
      <c r="E68" s="127">
        <v>0</v>
      </c>
      <c r="F68" s="127">
        <f>SUM(F65:F66)</f>
        <v>0</v>
      </c>
      <c r="G68" s="127">
        <v>17.46</v>
      </c>
      <c r="H68" s="127">
        <v>67.5</v>
      </c>
      <c r="I68" s="192">
        <v>17.600000000000001</v>
      </c>
      <c r="J68" s="179"/>
    </row>
    <row r="69" spans="1:10" ht="15.75" hidden="1" x14ac:dyDescent="0.25">
      <c r="A69" s="26" t="s">
        <v>13</v>
      </c>
      <c r="B69" s="222"/>
      <c r="C69" s="170"/>
      <c r="D69" s="177"/>
      <c r="E69" s="127">
        <f>E68/180*C65</f>
        <v>0</v>
      </c>
      <c r="F69" s="127">
        <v>0</v>
      </c>
      <c r="G69" s="127">
        <v>21.83</v>
      </c>
      <c r="H69" s="127">
        <v>84.38</v>
      </c>
      <c r="I69" s="192">
        <v>22</v>
      </c>
      <c r="J69" s="179"/>
    </row>
    <row r="70" spans="1:10" ht="15.75" x14ac:dyDescent="0.25">
      <c r="A70" s="26"/>
      <c r="B70" s="212" t="s">
        <v>49</v>
      </c>
      <c r="C70" s="150">
        <v>30</v>
      </c>
      <c r="D70" s="206">
        <v>130</v>
      </c>
      <c r="E70" s="205">
        <v>2.2799999999999998</v>
      </c>
      <c r="F70" s="205">
        <v>0.18</v>
      </c>
      <c r="G70" s="205">
        <v>15.69</v>
      </c>
      <c r="H70" s="205">
        <v>69.900000000000006</v>
      </c>
      <c r="J70" s="28" t="s">
        <v>142</v>
      </c>
    </row>
    <row r="71" spans="1:10" ht="15.75" hidden="1" x14ac:dyDescent="0.25">
      <c r="A71" s="26"/>
      <c r="B71" s="212" t="s">
        <v>36</v>
      </c>
      <c r="C71" s="170">
        <v>40</v>
      </c>
      <c r="D71" s="170">
        <v>40</v>
      </c>
      <c r="E71" s="56">
        <v>2.44</v>
      </c>
      <c r="F71" s="56">
        <v>0.41</v>
      </c>
      <c r="G71" s="56">
        <v>15.03</v>
      </c>
      <c r="H71" s="56">
        <v>71.25</v>
      </c>
      <c r="I71" s="191"/>
      <c r="J71" s="179"/>
    </row>
    <row r="72" spans="1:10" ht="16.149999999999999" hidden="1" customHeight="1" thickBot="1" x14ac:dyDescent="0.3">
      <c r="A72" s="26"/>
      <c r="B72" s="212"/>
      <c r="C72" s="170"/>
      <c r="D72" s="170"/>
      <c r="E72" s="127">
        <v>4.34</v>
      </c>
      <c r="F72" s="127">
        <v>0.68</v>
      </c>
      <c r="G72" s="127">
        <v>26.85</v>
      </c>
      <c r="H72" s="127">
        <v>133.09</v>
      </c>
      <c r="I72" s="191"/>
      <c r="J72" s="179"/>
    </row>
    <row r="73" spans="1:10" ht="15.75" hidden="1" x14ac:dyDescent="0.25">
      <c r="A73" s="26" t="s">
        <v>13</v>
      </c>
      <c r="B73" s="212"/>
      <c r="C73" s="170"/>
      <c r="D73" s="176"/>
      <c r="E73" s="127">
        <v>2.74</v>
      </c>
      <c r="F73" s="127">
        <v>0.4</v>
      </c>
      <c r="G73" s="127">
        <v>20.059999999999999</v>
      </c>
      <c r="H73" s="127">
        <v>97.09</v>
      </c>
      <c r="I73" s="191"/>
      <c r="J73" s="179"/>
    </row>
    <row r="74" spans="1:10" ht="15.75" x14ac:dyDescent="0.25">
      <c r="A74" s="26"/>
      <c r="B74" s="212" t="s">
        <v>191</v>
      </c>
      <c r="C74" s="170">
        <v>20</v>
      </c>
      <c r="D74" s="176"/>
      <c r="E74" s="56">
        <v>1.3</v>
      </c>
      <c r="F74" s="56">
        <v>0.21</v>
      </c>
      <c r="G74" s="56">
        <v>6.68</v>
      </c>
      <c r="H74" s="56">
        <v>38</v>
      </c>
      <c r="I74" s="87"/>
      <c r="J74" s="157" t="s">
        <v>35</v>
      </c>
    </row>
    <row r="75" spans="1:10" ht="15.75" x14ac:dyDescent="0.25">
      <c r="A75" s="26" t="s">
        <v>38</v>
      </c>
      <c r="B75" s="212"/>
      <c r="C75" s="178">
        <f>C74+C70+C65+C64+C59+C40+C29</f>
        <v>630</v>
      </c>
      <c r="D75" s="176"/>
      <c r="E75" s="194">
        <f>E74+E70+E65+E64+E59+E40+E29</f>
        <v>17.48</v>
      </c>
      <c r="F75" s="194">
        <v>21.74</v>
      </c>
      <c r="G75" s="275">
        <v>77.27</v>
      </c>
      <c r="H75" s="194">
        <v>724.06</v>
      </c>
      <c r="I75" s="191"/>
      <c r="J75" s="179"/>
    </row>
    <row r="76" spans="1:10" ht="15.75" x14ac:dyDescent="0.25">
      <c r="A76" s="140" t="s">
        <v>39</v>
      </c>
      <c r="B76" s="223" t="s">
        <v>247</v>
      </c>
      <c r="C76" s="170">
        <v>70</v>
      </c>
      <c r="D76" s="274">
        <v>80</v>
      </c>
      <c r="E76" s="158">
        <v>5.6</v>
      </c>
      <c r="F76" s="158">
        <v>6.7</v>
      </c>
      <c r="G76" s="158">
        <v>20.86</v>
      </c>
      <c r="H76" s="158" t="s">
        <v>226</v>
      </c>
      <c r="I76" s="191"/>
      <c r="J76" s="179">
        <v>235</v>
      </c>
    </row>
    <row r="77" spans="1:10" ht="15.75" hidden="1" x14ac:dyDescent="0.25">
      <c r="A77" s="26" t="s">
        <v>13</v>
      </c>
      <c r="B77" s="222"/>
      <c r="C77" s="198"/>
      <c r="D77" s="189"/>
      <c r="E77" s="276">
        <v>12.112</v>
      </c>
      <c r="F77" s="276">
        <v>8.6080000000000005</v>
      </c>
      <c r="G77" s="276">
        <v>19.463999999999999</v>
      </c>
      <c r="H77" s="276">
        <v>204</v>
      </c>
      <c r="I77" s="228">
        <v>1.97</v>
      </c>
      <c r="J77" s="179"/>
    </row>
    <row r="78" spans="1:10" ht="15.75" x14ac:dyDescent="0.25">
      <c r="A78" s="26"/>
      <c r="B78" s="212" t="s">
        <v>181</v>
      </c>
      <c r="C78" s="170">
        <v>180</v>
      </c>
      <c r="D78" s="189">
        <v>200</v>
      </c>
      <c r="E78" s="235">
        <v>0.12</v>
      </c>
      <c r="F78" s="235">
        <v>0</v>
      </c>
      <c r="G78" s="235">
        <v>10.68</v>
      </c>
      <c r="H78" s="235">
        <v>43.8</v>
      </c>
      <c r="I78" s="192"/>
      <c r="J78" s="179">
        <v>132</v>
      </c>
    </row>
    <row r="79" spans="1:10" ht="15.75" hidden="1" x14ac:dyDescent="0.25">
      <c r="A79" s="141"/>
      <c r="B79" s="212" t="s">
        <v>82</v>
      </c>
      <c r="C79" s="170">
        <f>C78*D79/D78</f>
        <v>9</v>
      </c>
      <c r="D79" s="176">
        <v>10</v>
      </c>
      <c r="E79" s="179"/>
      <c r="F79" s="179"/>
      <c r="G79" s="179"/>
      <c r="H79" s="179">
        <v>1.1000000000000001</v>
      </c>
      <c r="I79" s="192"/>
      <c r="J79" s="179"/>
    </row>
    <row r="80" spans="1:10" ht="15.75" hidden="1" x14ac:dyDescent="0.25">
      <c r="A80" s="26"/>
      <c r="B80" s="212" t="s">
        <v>83</v>
      </c>
      <c r="C80" s="170">
        <f>C79*D80/D79</f>
        <v>0.53999999999999992</v>
      </c>
      <c r="D80" s="176">
        <v>0.6</v>
      </c>
      <c r="E80" s="179"/>
      <c r="F80" s="179"/>
      <c r="G80" s="179"/>
      <c r="H80" s="179"/>
      <c r="I80" s="192"/>
      <c r="J80" s="179"/>
    </row>
    <row r="81" spans="1:10" ht="15.75" hidden="1" x14ac:dyDescent="0.25">
      <c r="A81" s="26"/>
      <c r="B81" s="212" t="s">
        <v>18</v>
      </c>
      <c r="C81" s="170"/>
      <c r="D81" s="176">
        <v>13</v>
      </c>
      <c r="E81" s="179"/>
      <c r="F81" s="179"/>
      <c r="G81" s="179"/>
      <c r="H81" s="179"/>
      <c r="I81" s="192"/>
      <c r="J81" s="179"/>
    </row>
    <row r="82" spans="1:10" ht="15.75" hidden="1" x14ac:dyDescent="0.25">
      <c r="A82" s="26"/>
      <c r="B82" s="212" t="s">
        <v>84</v>
      </c>
      <c r="C82" s="170">
        <f>C80*D82/D80</f>
        <v>158.4</v>
      </c>
      <c r="D82" s="176">
        <v>176</v>
      </c>
      <c r="E82" s="127" t="e">
        <f>#REF!</f>
        <v>#REF!</v>
      </c>
      <c r="F82" s="127" t="e">
        <f>#REF!</f>
        <v>#REF!</v>
      </c>
      <c r="G82" s="127" t="e">
        <f>#REF!</f>
        <v>#REF!</v>
      </c>
      <c r="H82" s="179" t="e">
        <f>#REF!</f>
        <v>#REF!</v>
      </c>
      <c r="I82" s="192"/>
      <c r="J82" s="179"/>
    </row>
    <row r="83" spans="1:10" ht="15.75" hidden="1" x14ac:dyDescent="0.25">
      <c r="A83" s="26"/>
      <c r="B83" s="212"/>
      <c r="C83" s="170"/>
      <c r="D83" s="176"/>
      <c r="E83" s="179">
        <v>0.22</v>
      </c>
      <c r="F83" s="179">
        <v>4.0599999999999996</v>
      </c>
      <c r="G83" s="179">
        <v>13.3</v>
      </c>
      <c r="H83" s="179">
        <v>52.58</v>
      </c>
      <c r="I83" s="192">
        <v>4.0599999999999996</v>
      </c>
      <c r="J83" s="179"/>
    </row>
    <row r="84" spans="1:10" ht="15.75" hidden="1" x14ac:dyDescent="0.25">
      <c r="A84" s="26" t="s">
        <v>13</v>
      </c>
      <c r="B84" s="214"/>
      <c r="C84" s="182"/>
      <c r="D84" s="182"/>
      <c r="E84" s="186">
        <v>8.1000000000000003E-2</v>
      </c>
      <c r="F84" s="186">
        <v>8.9999999999999993E-3</v>
      </c>
      <c r="G84" s="186">
        <v>11.94</v>
      </c>
      <c r="H84" s="186">
        <v>49.401000000000003</v>
      </c>
      <c r="I84" s="190">
        <v>4.0599999999999996</v>
      </c>
      <c r="J84" s="179"/>
    </row>
    <row r="85" spans="1:10" ht="15.75" x14ac:dyDescent="0.25">
      <c r="A85" s="26" t="s">
        <v>40</v>
      </c>
      <c r="B85" s="214"/>
      <c r="C85" s="183">
        <f>C76+C78</f>
        <v>250</v>
      </c>
      <c r="D85" s="182"/>
      <c r="E85" s="196">
        <f>E76+E78</f>
        <v>5.72</v>
      </c>
      <c r="F85" s="196">
        <f>F76+F78</f>
        <v>6.7</v>
      </c>
      <c r="G85" s="196">
        <f>G76+G78</f>
        <v>31.54</v>
      </c>
      <c r="H85" s="196">
        <v>199.9</v>
      </c>
      <c r="I85" s="229">
        <f>I76+I78</f>
        <v>0</v>
      </c>
      <c r="J85" s="179"/>
    </row>
    <row r="86" spans="1:10" ht="15.75" x14ac:dyDescent="0.25">
      <c r="A86" s="321" t="s">
        <v>169</v>
      </c>
      <c r="B86" s="322"/>
      <c r="C86" s="182">
        <f>C85+C75+C28+C26</f>
        <v>1377</v>
      </c>
      <c r="D86" s="182"/>
      <c r="E86" s="187">
        <f>E26+E28+E75+E85</f>
        <v>34.64</v>
      </c>
      <c r="F86" s="187">
        <f>F26+F28+F75+F85</f>
        <v>46.42</v>
      </c>
      <c r="G86" s="187">
        <f>G26+G28+G75+G85</f>
        <v>170.39</v>
      </c>
      <c r="H86" s="187">
        <f>H26+H28+H75+H85</f>
        <v>1350.91</v>
      </c>
      <c r="I86" s="227" t="e">
        <f>I13+I18+I24+I28+I37+I58+I63+I69+I73+I77+#REF!+I84</f>
        <v>#REF!</v>
      </c>
      <c r="J86" s="179"/>
    </row>
    <row r="87" spans="1:10" x14ac:dyDescent="0.25">
      <c r="A87" s="144"/>
      <c r="B87" s="224" t="s">
        <v>207</v>
      </c>
      <c r="C87" s="117">
        <v>1250</v>
      </c>
      <c r="D87" s="117"/>
      <c r="E87" s="118">
        <v>40.5</v>
      </c>
      <c r="F87" s="119">
        <v>45</v>
      </c>
      <c r="G87" s="119">
        <v>195.75</v>
      </c>
      <c r="H87" s="119">
        <v>1350</v>
      </c>
      <c r="I87" s="230"/>
      <c r="J87" s="200"/>
    </row>
    <row r="88" spans="1:10" x14ac:dyDescent="0.25">
      <c r="A88" s="144"/>
      <c r="B88" s="224"/>
      <c r="C88" s="199"/>
      <c r="D88" s="199"/>
      <c r="E88" s="201">
        <f>E87-E86</f>
        <v>5.8599999999999994</v>
      </c>
      <c r="F88" s="201">
        <f>F87-F86</f>
        <v>-1.4200000000000017</v>
      </c>
      <c r="G88" s="201">
        <f>G87-G86</f>
        <v>25.360000000000014</v>
      </c>
      <c r="H88" s="201">
        <f>H87-H86</f>
        <v>-0.91000000000008185</v>
      </c>
      <c r="I88" s="230"/>
      <c r="J88" s="200"/>
    </row>
    <row r="89" spans="1:10" x14ac:dyDescent="0.25">
      <c r="A89" s="144"/>
      <c r="B89" s="145"/>
      <c r="C89" s="202"/>
      <c r="D89" s="203"/>
      <c r="E89" s="204">
        <f>E86/E87</f>
        <v>0.85530864197530865</v>
      </c>
      <c r="F89" s="204">
        <f>F86/F87</f>
        <v>1.0315555555555556</v>
      </c>
      <c r="G89" s="204">
        <f>G86/G87</f>
        <v>0.87044699872286069</v>
      </c>
      <c r="H89" s="204">
        <f>H86/H87</f>
        <v>1.000674074074074</v>
      </c>
      <c r="I89" s="202"/>
      <c r="J89" s="200"/>
    </row>
  </sheetData>
  <mergeCells count="11">
    <mergeCell ref="B1:J1"/>
    <mergeCell ref="A86:B86"/>
    <mergeCell ref="A2:J2"/>
    <mergeCell ref="A3:J3"/>
    <mergeCell ref="A4:A5"/>
    <mergeCell ref="B4:B5"/>
    <mergeCell ref="C4:C5"/>
    <mergeCell ref="E4:G4"/>
    <mergeCell ref="H4:H5"/>
    <mergeCell ref="I4:I5"/>
    <mergeCell ref="J4:J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71"/>
  <sheetViews>
    <sheetView tabSelected="1" workbookViewId="0">
      <pane ySplit="5" topLeftCell="A35" activePane="bottomLeft" state="frozen"/>
      <selection pane="bottomLeft" activeCell="E72" sqref="E72"/>
    </sheetView>
  </sheetViews>
  <sheetFormatPr defaultRowHeight="15" x14ac:dyDescent="0.25"/>
  <cols>
    <col min="1" max="1" width="20.140625" style="15" customWidth="1"/>
    <col min="2" max="2" width="38.7109375" customWidth="1"/>
    <col min="3" max="3" width="14.85546875" style="33" customWidth="1"/>
    <col min="4" max="4" width="13.140625" style="16" hidden="1" customWidth="1"/>
    <col min="5" max="5" width="12.7109375" bestFit="1" customWidth="1"/>
    <col min="6" max="6" width="13.140625" customWidth="1"/>
    <col min="7" max="7" width="8.5703125" bestFit="1" customWidth="1"/>
    <col min="8" max="8" width="11" customWidth="1"/>
    <col min="9" max="9" width="0" hidden="1" customWidth="1"/>
    <col min="10" max="10" width="9.28515625" style="23" bestFit="1" customWidth="1"/>
  </cols>
  <sheetData>
    <row r="1" spans="1:13" ht="15.75" x14ac:dyDescent="0.25">
      <c r="A1" s="332" t="s">
        <v>86</v>
      </c>
      <c r="B1" s="333"/>
      <c r="C1" s="333"/>
      <c r="D1" s="333"/>
      <c r="E1" s="333"/>
      <c r="F1" s="333"/>
      <c r="G1" s="333"/>
      <c r="H1" s="333"/>
      <c r="I1" s="333"/>
      <c r="J1" s="334"/>
      <c r="K1" s="306"/>
    </row>
    <row r="2" spans="1:13" ht="15.75" x14ac:dyDescent="0.25">
      <c r="A2" s="336" t="s">
        <v>219</v>
      </c>
      <c r="B2" s="336"/>
      <c r="C2" s="336"/>
      <c r="D2" s="336"/>
      <c r="E2" s="336"/>
      <c r="F2" s="336"/>
      <c r="G2" s="336"/>
      <c r="H2" s="336"/>
      <c r="I2" s="336"/>
      <c r="J2" s="336"/>
      <c r="K2" s="306"/>
    </row>
    <row r="3" spans="1:13" ht="15.75" x14ac:dyDescent="0.25">
      <c r="A3" s="335" t="s">
        <v>120</v>
      </c>
      <c r="B3" s="333"/>
      <c r="C3" s="333"/>
      <c r="D3" s="333"/>
      <c r="E3" s="333"/>
      <c r="F3" s="333"/>
      <c r="G3" s="333"/>
      <c r="H3" s="333"/>
      <c r="I3" s="333"/>
      <c r="J3" s="334"/>
      <c r="K3" s="306"/>
      <c r="M3" s="33"/>
    </row>
    <row r="4" spans="1:13" ht="15.75" x14ac:dyDescent="0.25">
      <c r="A4" s="338" t="s">
        <v>1</v>
      </c>
      <c r="B4" s="339" t="s">
        <v>2</v>
      </c>
      <c r="C4" s="339" t="s">
        <v>121</v>
      </c>
      <c r="D4" s="13"/>
      <c r="E4" s="339" t="s">
        <v>4</v>
      </c>
      <c r="F4" s="339"/>
      <c r="G4" s="339"/>
      <c r="H4" s="339" t="s">
        <v>5</v>
      </c>
      <c r="I4" s="339" t="s">
        <v>6</v>
      </c>
      <c r="J4" s="340" t="s">
        <v>7</v>
      </c>
      <c r="K4" s="306"/>
    </row>
    <row r="5" spans="1:13" ht="33.75" customHeight="1" x14ac:dyDescent="0.25">
      <c r="A5" s="338"/>
      <c r="B5" s="339"/>
      <c r="C5" s="339"/>
      <c r="D5" s="13"/>
      <c r="E5" s="164" t="s">
        <v>8</v>
      </c>
      <c r="F5" s="164" t="s">
        <v>9</v>
      </c>
      <c r="G5" s="164" t="s">
        <v>10</v>
      </c>
      <c r="H5" s="339"/>
      <c r="I5" s="339"/>
      <c r="J5" s="340"/>
      <c r="K5" s="306" t="s">
        <v>252</v>
      </c>
    </row>
    <row r="6" spans="1:13" ht="19.5" customHeight="1" x14ac:dyDescent="0.25">
      <c r="A6" s="152" t="s">
        <v>122</v>
      </c>
      <c r="B6" s="164"/>
      <c r="C6" s="164"/>
      <c r="D6" s="13"/>
      <c r="E6" s="164"/>
      <c r="F6" s="164"/>
      <c r="G6" s="164"/>
      <c r="H6" s="164"/>
      <c r="I6" s="164"/>
      <c r="J6" s="290"/>
      <c r="K6" s="306"/>
    </row>
    <row r="7" spans="1:13" ht="19.5" customHeight="1" x14ac:dyDescent="0.25">
      <c r="A7" s="152" t="s">
        <v>11</v>
      </c>
      <c r="B7" s="164" t="s">
        <v>251</v>
      </c>
      <c r="C7" s="125">
        <v>180</v>
      </c>
      <c r="D7" s="86">
        <v>250</v>
      </c>
      <c r="E7" s="56">
        <v>4.72</v>
      </c>
      <c r="F7" s="56">
        <v>8.36</v>
      </c>
      <c r="G7" s="56">
        <v>21.96</v>
      </c>
      <c r="H7" s="56">
        <v>198.01</v>
      </c>
      <c r="I7" s="56"/>
      <c r="J7" s="82">
        <v>64</v>
      </c>
      <c r="K7" s="306"/>
    </row>
    <row r="8" spans="1:13" ht="15.75" x14ac:dyDescent="0.25">
      <c r="A8" s="168"/>
      <c r="B8" s="158" t="s">
        <v>124</v>
      </c>
      <c r="C8" s="125">
        <v>50</v>
      </c>
      <c r="D8" s="86">
        <v>65</v>
      </c>
      <c r="E8" s="56">
        <v>5</v>
      </c>
      <c r="F8" s="56">
        <v>8.8000000000000007</v>
      </c>
      <c r="G8" s="56">
        <v>16</v>
      </c>
      <c r="H8" s="56">
        <v>163</v>
      </c>
      <c r="I8" s="100"/>
      <c r="J8" s="100">
        <v>147</v>
      </c>
      <c r="K8" s="306"/>
    </row>
    <row r="9" spans="1:13" ht="21.75" customHeight="1" x14ac:dyDescent="0.25">
      <c r="A9" s="168"/>
      <c r="B9" s="164" t="s">
        <v>125</v>
      </c>
      <c r="C9" s="56">
        <v>180</v>
      </c>
      <c r="D9" s="291">
        <v>180</v>
      </c>
      <c r="E9" s="56">
        <v>2.2400000000000002</v>
      </c>
      <c r="F9" s="56">
        <v>2.3199999999999998</v>
      </c>
      <c r="G9" s="56">
        <v>17.55</v>
      </c>
      <c r="H9" s="56">
        <v>104.62</v>
      </c>
      <c r="I9" s="56"/>
      <c r="J9" s="82">
        <v>126</v>
      </c>
      <c r="K9" s="306"/>
    </row>
    <row r="10" spans="1:13" ht="22.5" customHeight="1" x14ac:dyDescent="0.25">
      <c r="A10" s="152" t="s">
        <v>20</v>
      </c>
      <c r="B10" s="164"/>
      <c r="C10" s="82">
        <f>C7+C8+C9</f>
        <v>410</v>
      </c>
      <c r="D10" s="86"/>
      <c r="E10" s="106">
        <f>E9+E8+E7</f>
        <v>11.96</v>
      </c>
      <c r="F10" s="106">
        <f>F9+F8+F7</f>
        <v>19.48</v>
      </c>
      <c r="G10" s="106">
        <f>G7+G8+G9</f>
        <v>55.510000000000005</v>
      </c>
      <c r="H10" s="106">
        <f>SUM(H7+H8+H9)</f>
        <v>465.63</v>
      </c>
      <c r="I10" s="106">
        <v>0.18</v>
      </c>
      <c r="J10" s="82"/>
      <c r="K10" s="306"/>
    </row>
    <row r="11" spans="1:13" ht="15.75" hidden="1" x14ac:dyDescent="0.25">
      <c r="A11" s="168"/>
      <c r="B11" s="164"/>
      <c r="C11" s="56"/>
      <c r="D11" s="86"/>
      <c r="E11" s="106">
        <v>6.49</v>
      </c>
      <c r="F11" s="106">
        <v>12.92</v>
      </c>
      <c r="G11" s="106">
        <v>19.440000000000001</v>
      </c>
      <c r="H11" s="106">
        <v>26.4</v>
      </c>
      <c r="I11" s="106">
        <v>0.24</v>
      </c>
      <c r="J11" s="82"/>
      <c r="K11" s="306"/>
    </row>
    <row r="12" spans="1:13" ht="15.75" x14ac:dyDescent="0.25">
      <c r="A12" s="168" t="s">
        <v>21</v>
      </c>
      <c r="B12" s="170" t="s">
        <v>96</v>
      </c>
      <c r="C12" s="170">
        <v>100</v>
      </c>
      <c r="D12" s="176"/>
      <c r="E12" s="158">
        <v>0.5</v>
      </c>
      <c r="F12" s="158">
        <v>0.1</v>
      </c>
      <c r="G12" s="158" t="s">
        <v>237</v>
      </c>
      <c r="H12" s="158">
        <v>46</v>
      </c>
      <c r="I12" s="106"/>
      <c r="J12" s="82">
        <v>368</v>
      </c>
      <c r="K12" s="306"/>
    </row>
    <row r="13" spans="1:13" ht="15.75" hidden="1" x14ac:dyDescent="0.25">
      <c r="A13" s="168"/>
      <c r="B13" s="164" t="s">
        <v>126</v>
      </c>
      <c r="C13" s="56">
        <v>150</v>
      </c>
      <c r="D13" s="86"/>
      <c r="E13" s="158">
        <v>0.75</v>
      </c>
      <c r="F13" s="158">
        <v>0.19</v>
      </c>
      <c r="G13" s="158">
        <v>18.940000000000001</v>
      </c>
      <c r="H13" s="158">
        <v>86.25</v>
      </c>
      <c r="I13" s="106">
        <v>10</v>
      </c>
      <c r="J13" s="82"/>
      <c r="K13" s="306"/>
    </row>
    <row r="14" spans="1:13" ht="31.5" x14ac:dyDescent="0.25">
      <c r="A14" s="100" t="s">
        <v>127</v>
      </c>
      <c r="B14" s="162"/>
      <c r="C14" s="82">
        <v>100</v>
      </c>
      <c r="D14" s="291"/>
      <c r="E14" s="209">
        <v>0.5</v>
      </c>
      <c r="F14" s="209" t="s">
        <v>238</v>
      </c>
      <c r="G14" s="209">
        <v>10.1</v>
      </c>
      <c r="H14" s="209">
        <v>46</v>
      </c>
      <c r="I14" s="210"/>
      <c r="J14" s="210"/>
      <c r="K14" s="306"/>
    </row>
    <row r="15" spans="1:13" ht="15.75" hidden="1" x14ac:dyDescent="0.25">
      <c r="A15" s="100"/>
      <c r="B15" s="164"/>
      <c r="C15" s="56"/>
      <c r="D15" s="86"/>
      <c r="E15" s="158">
        <v>0.75</v>
      </c>
      <c r="F15" s="158">
        <v>0.19</v>
      </c>
      <c r="G15" s="158">
        <v>18.940000000000001</v>
      </c>
      <c r="H15" s="158">
        <v>86.25</v>
      </c>
      <c r="I15" s="82">
        <v>1</v>
      </c>
      <c r="J15" s="82"/>
      <c r="K15" s="306"/>
    </row>
    <row r="16" spans="1:13" s="16" customFormat="1" ht="21" hidden="1" customHeight="1" x14ac:dyDescent="0.25">
      <c r="A16" s="100"/>
      <c r="B16" s="169"/>
      <c r="C16" s="100"/>
      <c r="D16" s="86"/>
      <c r="E16" s="158">
        <v>0.75</v>
      </c>
      <c r="F16" s="158">
        <v>0.19</v>
      </c>
      <c r="G16" s="158">
        <v>18.940000000000001</v>
      </c>
      <c r="H16" s="158">
        <v>86.25</v>
      </c>
      <c r="I16" s="92"/>
      <c r="J16" s="100"/>
      <c r="K16" s="372"/>
    </row>
    <row r="17" spans="1:11" ht="15.75" x14ac:dyDescent="0.25">
      <c r="A17" s="100" t="s">
        <v>24</v>
      </c>
      <c r="B17" s="125" t="s">
        <v>195</v>
      </c>
      <c r="C17" s="56">
        <v>50</v>
      </c>
      <c r="D17" s="86">
        <v>60</v>
      </c>
      <c r="E17" s="56">
        <v>0.56999999999999995</v>
      </c>
      <c r="F17" s="56">
        <v>5.07</v>
      </c>
      <c r="G17" s="56">
        <v>5.77</v>
      </c>
      <c r="H17" s="56">
        <v>50.33</v>
      </c>
      <c r="I17" s="56"/>
      <c r="J17" s="210">
        <v>52</v>
      </c>
      <c r="K17" s="306"/>
    </row>
    <row r="18" spans="1:11" ht="15.75" hidden="1" x14ac:dyDescent="0.25">
      <c r="A18" s="100" t="s">
        <v>13</v>
      </c>
      <c r="B18" s="56"/>
      <c r="C18" s="56"/>
      <c r="D18" s="86"/>
      <c r="E18" s="82">
        <v>1.4350000000000001</v>
      </c>
      <c r="F18" s="82">
        <v>3.6850000000000001</v>
      </c>
      <c r="G18" s="82">
        <v>5.0750000000000002</v>
      </c>
      <c r="H18" s="82">
        <v>59.45</v>
      </c>
      <c r="I18" s="82">
        <v>4</v>
      </c>
      <c r="J18" s="82"/>
      <c r="K18" s="306"/>
    </row>
    <row r="19" spans="1:11" ht="15.75" hidden="1" x14ac:dyDescent="0.25">
      <c r="A19" s="100"/>
      <c r="B19" s="56"/>
      <c r="C19" s="56"/>
      <c r="D19" s="86"/>
      <c r="E19" s="56">
        <v>0.59</v>
      </c>
      <c r="F19" s="56">
        <v>4.04</v>
      </c>
      <c r="G19" s="56">
        <v>4.3</v>
      </c>
      <c r="H19" s="56">
        <v>57.3</v>
      </c>
      <c r="I19" s="82">
        <v>4</v>
      </c>
      <c r="J19" s="82"/>
      <c r="K19" s="306"/>
    </row>
    <row r="20" spans="1:11" ht="15.75" x14ac:dyDescent="0.25">
      <c r="A20" s="100"/>
      <c r="B20" s="125" t="s">
        <v>209</v>
      </c>
      <c r="C20" s="56">
        <v>180</v>
      </c>
      <c r="D20" s="291">
        <v>200</v>
      </c>
      <c r="E20" s="56">
        <v>1.44</v>
      </c>
      <c r="F20" s="56">
        <v>3.72</v>
      </c>
      <c r="G20" s="56">
        <v>14.28</v>
      </c>
      <c r="H20" s="56">
        <v>86.88</v>
      </c>
      <c r="I20" s="56"/>
      <c r="J20" s="82">
        <v>76</v>
      </c>
      <c r="K20" s="306"/>
    </row>
    <row r="21" spans="1:11" ht="15.75" hidden="1" x14ac:dyDescent="0.25">
      <c r="A21" s="100" t="s">
        <v>13</v>
      </c>
      <c r="B21" s="125"/>
      <c r="C21" s="56"/>
      <c r="D21" s="86"/>
      <c r="E21" s="82">
        <v>3.93</v>
      </c>
      <c r="F21" s="82">
        <v>4.9000000000000004</v>
      </c>
      <c r="G21" s="82">
        <v>16.84</v>
      </c>
      <c r="H21" s="82">
        <v>120.88</v>
      </c>
      <c r="I21" s="56">
        <v>6.57</v>
      </c>
      <c r="J21" s="82"/>
      <c r="K21" s="306"/>
    </row>
    <row r="22" spans="1:11" ht="15.75" hidden="1" x14ac:dyDescent="0.25">
      <c r="A22" s="100"/>
      <c r="B22" s="125"/>
      <c r="C22" s="56"/>
      <c r="D22" s="86"/>
      <c r="E22" s="82">
        <v>3.28</v>
      </c>
      <c r="F22" s="82">
        <v>4.8</v>
      </c>
      <c r="G22" s="82">
        <v>16.760000000000002</v>
      </c>
      <c r="H22" s="82">
        <v>116.11</v>
      </c>
      <c r="I22" s="56">
        <v>6.57</v>
      </c>
      <c r="J22" s="82"/>
      <c r="K22" s="306"/>
    </row>
    <row r="23" spans="1:11" ht="15.75" x14ac:dyDescent="0.25">
      <c r="A23" s="100"/>
      <c r="B23" s="125" t="s">
        <v>25</v>
      </c>
      <c r="C23" s="56">
        <v>100</v>
      </c>
      <c r="D23" s="86">
        <v>120</v>
      </c>
      <c r="E23" s="56">
        <v>2.25</v>
      </c>
      <c r="F23" s="56">
        <v>2.62</v>
      </c>
      <c r="G23" s="56">
        <v>17.75</v>
      </c>
      <c r="H23" s="56">
        <v>91.5</v>
      </c>
      <c r="I23" s="56"/>
      <c r="J23" s="82">
        <v>56</v>
      </c>
      <c r="K23" s="306"/>
    </row>
    <row r="24" spans="1:11" ht="15.75" hidden="1" x14ac:dyDescent="0.25">
      <c r="A24" s="100"/>
      <c r="B24" s="125" t="s">
        <v>110</v>
      </c>
      <c r="C24" s="56"/>
      <c r="D24" s="86"/>
      <c r="E24" s="56"/>
      <c r="F24" s="56"/>
      <c r="G24" s="56"/>
      <c r="H24" s="56"/>
      <c r="I24" s="56"/>
      <c r="J24" s="82"/>
      <c r="K24" s="306"/>
    </row>
    <row r="25" spans="1:11" ht="15.75" hidden="1" x14ac:dyDescent="0.25">
      <c r="A25" s="100"/>
      <c r="B25" s="56" t="s">
        <v>27</v>
      </c>
      <c r="C25" s="56">
        <f>C23*D25/D23</f>
        <v>98</v>
      </c>
      <c r="D25" s="86">
        <v>117.6</v>
      </c>
      <c r="E25" s="56"/>
      <c r="F25" s="56"/>
      <c r="G25" s="56"/>
      <c r="H25" s="56"/>
      <c r="I25" s="56"/>
      <c r="J25" s="82"/>
      <c r="K25" s="306"/>
    </row>
    <row r="26" spans="1:11" ht="15.75" hidden="1" x14ac:dyDescent="0.25">
      <c r="A26" s="100"/>
      <c r="B26" s="56" t="s">
        <v>28</v>
      </c>
      <c r="C26" s="56">
        <f>C23*D26/D23</f>
        <v>105</v>
      </c>
      <c r="D26" s="86">
        <v>126</v>
      </c>
      <c r="E26" s="56"/>
      <c r="F26" s="56"/>
      <c r="G26" s="56"/>
      <c r="H26" s="56"/>
      <c r="I26" s="56"/>
      <c r="J26" s="82"/>
      <c r="K26" s="306"/>
    </row>
    <row r="27" spans="1:11" ht="15.75" hidden="1" x14ac:dyDescent="0.25">
      <c r="A27" s="100"/>
      <c r="B27" s="56" t="s">
        <v>29</v>
      </c>
      <c r="C27" s="56">
        <f>C25*D27/D25</f>
        <v>112.5</v>
      </c>
      <c r="D27" s="86">
        <v>135</v>
      </c>
      <c r="E27" s="56"/>
      <c r="F27" s="56"/>
      <c r="G27" s="56"/>
      <c r="H27" s="56"/>
      <c r="I27" s="56"/>
      <c r="J27" s="82"/>
      <c r="K27" s="306"/>
    </row>
    <row r="28" spans="1:11" ht="15.75" hidden="1" x14ac:dyDescent="0.25">
      <c r="A28" s="100"/>
      <c r="B28" s="56" t="s">
        <v>30</v>
      </c>
      <c r="C28" s="56">
        <f>C26*D28/D26</f>
        <v>122.5</v>
      </c>
      <c r="D28" s="86">
        <v>147</v>
      </c>
      <c r="E28" s="56"/>
      <c r="F28" s="56"/>
      <c r="G28" s="56"/>
      <c r="H28" s="56"/>
      <c r="I28" s="56"/>
      <c r="J28" s="82"/>
      <c r="K28" s="306"/>
    </row>
    <row r="29" spans="1:11" ht="15.75" hidden="1" x14ac:dyDescent="0.25">
      <c r="A29" s="100"/>
      <c r="B29" s="56" t="s">
        <v>31</v>
      </c>
      <c r="C29" s="56">
        <f>C23*D29/D23</f>
        <v>71</v>
      </c>
      <c r="D29" s="86">
        <v>85.2</v>
      </c>
      <c r="E29" s="56"/>
      <c r="F29" s="56"/>
      <c r="G29" s="56"/>
      <c r="H29" s="56"/>
      <c r="I29" s="56"/>
      <c r="J29" s="82"/>
      <c r="K29" s="306"/>
    </row>
    <row r="30" spans="1:11" ht="15.75" hidden="1" x14ac:dyDescent="0.25">
      <c r="A30" s="100"/>
      <c r="B30" s="125" t="s">
        <v>128</v>
      </c>
      <c r="C30" s="56">
        <f>C29*D30/D29</f>
        <v>27.999999999999996</v>
      </c>
      <c r="D30" s="86">
        <v>33.6</v>
      </c>
      <c r="E30" s="56"/>
      <c r="F30" s="56"/>
      <c r="G30" s="56"/>
      <c r="H30" s="56"/>
      <c r="I30" s="56"/>
      <c r="J30" s="82"/>
      <c r="K30" s="306"/>
    </row>
    <row r="31" spans="1:11" ht="15.75" hidden="1" x14ac:dyDescent="0.25">
      <c r="A31" s="100"/>
      <c r="B31" s="56" t="s">
        <v>129</v>
      </c>
      <c r="C31" s="56">
        <f>C30*D31/D30</f>
        <v>2.4999999999999996</v>
      </c>
      <c r="D31" s="86">
        <v>3</v>
      </c>
      <c r="E31" s="56"/>
      <c r="F31" s="56"/>
      <c r="G31" s="56"/>
      <c r="H31" s="56"/>
      <c r="I31" s="56"/>
      <c r="J31" s="82"/>
      <c r="K31" s="306"/>
    </row>
    <row r="32" spans="1:11" ht="15.75" hidden="1" x14ac:dyDescent="0.25">
      <c r="A32" s="100"/>
      <c r="B32" s="125" t="s">
        <v>33</v>
      </c>
      <c r="C32" s="56">
        <f>C31*D32/D31</f>
        <v>0.24999999999999997</v>
      </c>
      <c r="D32" s="86">
        <v>0.3</v>
      </c>
      <c r="E32" s="56"/>
      <c r="F32" s="56"/>
      <c r="G32" s="56"/>
      <c r="H32" s="56"/>
      <c r="I32" s="56"/>
      <c r="J32" s="82"/>
      <c r="K32" s="373"/>
    </row>
    <row r="33" spans="1:11" ht="19.5" hidden="1" customHeight="1" x14ac:dyDescent="0.25">
      <c r="A33" s="100" t="s">
        <v>13</v>
      </c>
      <c r="B33" s="125"/>
      <c r="C33" s="56"/>
      <c r="D33" s="86"/>
      <c r="E33" s="105">
        <f>E34/120*C23</f>
        <v>2.3833333333333333</v>
      </c>
      <c r="F33" s="105">
        <f>F34/120*C23</f>
        <v>3.2333333333333334</v>
      </c>
      <c r="G33" s="105">
        <f>G34/120*C23</f>
        <v>15.091666666666667</v>
      </c>
      <c r="H33" s="105">
        <f>H34/120*C23</f>
        <v>98.2</v>
      </c>
      <c r="I33" s="82">
        <v>5.2</v>
      </c>
      <c r="J33" s="82"/>
      <c r="K33" s="306"/>
    </row>
    <row r="34" spans="1:11" ht="16.5" hidden="1" customHeight="1" thickBot="1" x14ac:dyDescent="0.3">
      <c r="A34" s="100"/>
      <c r="B34" s="125"/>
      <c r="C34" s="56"/>
      <c r="D34" s="86"/>
      <c r="E34" s="82">
        <v>2.86</v>
      </c>
      <c r="F34" s="82">
        <v>3.88</v>
      </c>
      <c r="G34" s="82">
        <v>18.11</v>
      </c>
      <c r="H34" s="82">
        <v>117.84</v>
      </c>
      <c r="I34" s="82"/>
      <c r="J34" s="82"/>
      <c r="K34" s="306"/>
    </row>
    <row r="35" spans="1:11" ht="15.75" x14ac:dyDescent="0.25">
      <c r="A35" s="100"/>
      <c r="B35" s="125" t="s">
        <v>196</v>
      </c>
      <c r="C35" s="56">
        <v>80</v>
      </c>
      <c r="D35" s="86"/>
      <c r="E35" s="56">
        <v>7.57</v>
      </c>
      <c r="F35" s="56">
        <v>8.09</v>
      </c>
      <c r="G35" s="56">
        <v>9.8000000000000007</v>
      </c>
      <c r="H35" s="56">
        <v>150.5</v>
      </c>
      <c r="I35" s="82"/>
      <c r="J35" s="82">
        <v>287</v>
      </c>
      <c r="K35" s="306"/>
    </row>
    <row r="36" spans="1:11" ht="15.75" hidden="1" customHeight="1" x14ac:dyDescent="0.25">
      <c r="A36" s="100"/>
      <c r="B36" s="125"/>
      <c r="C36" s="56"/>
      <c r="D36" s="86"/>
      <c r="E36" s="82">
        <v>10.64</v>
      </c>
      <c r="F36" s="82">
        <v>3.76</v>
      </c>
      <c r="G36" s="82">
        <v>7.67</v>
      </c>
      <c r="H36" s="82">
        <v>107</v>
      </c>
      <c r="I36" s="82"/>
      <c r="J36" s="82"/>
      <c r="K36" s="306"/>
    </row>
    <row r="37" spans="1:11" ht="15.75" hidden="1" x14ac:dyDescent="0.25">
      <c r="A37" s="100" t="s">
        <v>130</v>
      </c>
      <c r="B37" s="125"/>
      <c r="C37" s="56"/>
      <c r="D37" s="86"/>
      <c r="E37" s="105">
        <v>13.12</v>
      </c>
      <c r="F37" s="105">
        <v>7.8</v>
      </c>
      <c r="G37" s="105">
        <v>1.77</v>
      </c>
      <c r="H37" s="105">
        <v>129.79</v>
      </c>
      <c r="I37" s="82"/>
      <c r="J37" s="82"/>
      <c r="K37" s="306"/>
    </row>
    <row r="38" spans="1:11" ht="15.75" x14ac:dyDescent="0.25">
      <c r="A38" s="100"/>
      <c r="B38" s="56" t="s">
        <v>34</v>
      </c>
      <c r="C38" s="56">
        <v>180</v>
      </c>
      <c r="D38" s="86">
        <v>200</v>
      </c>
      <c r="E38" s="56">
        <v>0.5</v>
      </c>
      <c r="F38" s="56">
        <v>0</v>
      </c>
      <c r="G38" s="56">
        <v>25.1</v>
      </c>
      <c r="H38" s="56">
        <v>102.36</v>
      </c>
      <c r="I38" s="56"/>
      <c r="J38" s="82">
        <v>376</v>
      </c>
      <c r="K38" s="306"/>
    </row>
    <row r="39" spans="1:11" ht="15.75" hidden="1" x14ac:dyDescent="0.25">
      <c r="A39" s="100"/>
      <c r="B39" s="56" t="s">
        <v>70</v>
      </c>
      <c r="C39" s="292">
        <f>C38*D39/D38</f>
        <v>19.8</v>
      </c>
      <c r="D39" s="56">
        <v>22</v>
      </c>
      <c r="E39" s="56"/>
      <c r="F39" s="82"/>
      <c r="G39" s="82"/>
      <c r="H39" s="82"/>
      <c r="I39" s="56"/>
      <c r="J39" s="82"/>
      <c r="K39" s="306"/>
    </row>
    <row r="40" spans="1:11" ht="15.75" hidden="1" x14ac:dyDescent="0.25">
      <c r="A40" s="100"/>
      <c r="B40" s="56" t="s">
        <v>131</v>
      </c>
      <c r="C40" s="292">
        <f t="shared" ref="C40:C47" si="0">C39*D40/D39</f>
        <v>19.8</v>
      </c>
      <c r="D40" s="56">
        <v>22</v>
      </c>
      <c r="E40" s="56"/>
      <c r="F40" s="82"/>
      <c r="G40" s="82"/>
      <c r="H40" s="82"/>
      <c r="I40" s="56"/>
      <c r="J40" s="82"/>
      <c r="K40" s="306"/>
    </row>
    <row r="41" spans="1:11" ht="15.75" hidden="1" x14ac:dyDescent="0.25">
      <c r="A41" s="100"/>
      <c r="B41" s="56" t="s">
        <v>132</v>
      </c>
      <c r="C41" s="292">
        <f t="shared" si="0"/>
        <v>19.8</v>
      </c>
      <c r="D41" s="56">
        <v>22</v>
      </c>
      <c r="E41" s="56"/>
      <c r="F41" s="82"/>
      <c r="G41" s="82"/>
      <c r="H41" s="82"/>
      <c r="I41" s="56"/>
      <c r="J41" s="82"/>
      <c r="K41" s="306"/>
    </row>
    <row r="42" spans="1:11" ht="15.75" hidden="1" x14ac:dyDescent="0.25">
      <c r="A42" s="100"/>
      <c r="B42" s="56" t="s">
        <v>133</v>
      </c>
      <c r="C42" s="292">
        <f t="shared" si="0"/>
        <v>19.8</v>
      </c>
      <c r="D42" s="56">
        <v>22</v>
      </c>
      <c r="E42" s="56"/>
      <c r="F42" s="82"/>
      <c r="G42" s="82"/>
      <c r="H42" s="82"/>
      <c r="I42" s="56"/>
      <c r="J42" s="82"/>
      <c r="K42" s="306"/>
    </row>
    <row r="43" spans="1:11" ht="15.75" hidden="1" x14ac:dyDescent="0.25">
      <c r="A43" s="100"/>
      <c r="B43" s="56" t="s">
        <v>134</v>
      </c>
      <c r="C43" s="292">
        <f t="shared" si="0"/>
        <v>19.8</v>
      </c>
      <c r="D43" s="56">
        <v>22</v>
      </c>
      <c r="E43" s="56"/>
      <c r="F43" s="82"/>
      <c r="G43" s="82"/>
      <c r="H43" s="82"/>
      <c r="I43" s="56"/>
      <c r="J43" s="82"/>
      <c r="K43" s="306"/>
    </row>
    <row r="44" spans="1:11" ht="15.75" hidden="1" x14ac:dyDescent="0.25">
      <c r="A44" s="100"/>
      <c r="B44" s="56" t="s">
        <v>135</v>
      </c>
      <c r="C44" s="292">
        <f t="shared" si="0"/>
        <v>19.8</v>
      </c>
      <c r="D44" s="56">
        <v>22</v>
      </c>
      <c r="E44" s="56">
        <f>[3]сухофрукт!C212</f>
        <v>0.97239999999999993</v>
      </c>
      <c r="F44" s="56">
        <f>[3]сухофрукт!D212</f>
        <v>0</v>
      </c>
      <c r="G44" s="56">
        <f>[3]сухофрукт!E212</f>
        <v>10.285</v>
      </c>
      <c r="H44" s="56">
        <f>[3]сухофрукт!B219</f>
        <v>46.155339999999995</v>
      </c>
      <c r="I44" s="56">
        <f>[3]сухофрукт!N219</f>
        <v>0.748</v>
      </c>
      <c r="J44" s="82"/>
      <c r="K44" s="306"/>
    </row>
    <row r="45" spans="1:11" ht="15.75" hidden="1" x14ac:dyDescent="0.25">
      <c r="A45" s="100"/>
      <c r="B45" s="56" t="s">
        <v>136</v>
      </c>
      <c r="C45" s="292">
        <f t="shared" si="0"/>
        <v>19.8</v>
      </c>
      <c r="D45" s="56">
        <v>22</v>
      </c>
      <c r="E45" s="56"/>
      <c r="F45" s="56"/>
      <c r="G45" s="56"/>
      <c r="H45" s="56"/>
      <c r="I45" s="56"/>
      <c r="J45" s="82"/>
      <c r="K45" s="306"/>
    </row>
    <row r="46" spans="1:11" ht="15.75" hidden="1" x14ac:dyDescent="0.25">
      <c r="A46" s="100"/>
      <c r="B46" s="56" t="s">
        <v>123</v>
      </c>
      <c r="C46" s="292">
        <v>11</v>
      </c>
      <c r="D46" s="56">
        <v>15</v>
      </c>
      <c r="E46" s="56"/>
      <c r="F46" s="56"/>
      <c r="G46" s="56"/>
      <c r="H46" s="56"/>
      <c r="I46" s="56"/>
      <c r="J46" s="82"/>
      <c r="K46" s="306"/>
    </row>
    <row r="47" spans="1:11" ht="23.25" hidden="1" customHeight="1" thickBot="1" x14ac:dyDescent="0.3">
      <c r="A47" s="100"/>
      <c r="B47" s="56" t="s">
        <v>137</v>
      </c>
      <c r="C47" s="292">
        <f t="shared" si="0"/>
        <v>140.06666666666666</v>
      </c>
      <c r="D47" s="56">
        <v>191</v>
      </c>
      <c r="E47" s="56">
        <f>'[3]сахар (4)'!C27</f>
        <v>0</v>
      </c>
      <c r="F47" s="56">
        <f>'[3]сахар (4)'!D27</f>
        <v>0</v>
      </c>
      <c r="G47" s="56">
        <f>'[3]сахар (4)'!E27</f>
        <v>10.978</v>
      </c>
      <c r="H47" s="56">
        <f>'[3]сахар (4)'!B219</f>
        <v>45.009799999999998</v>
      </c>
      <c r="I47" s="56"/>
      <c r="J47" s="82"/>
      <c r="K47" s="306"/>
    </row>
    <row r="48" spans="1:11" ht="15.75" hidden="1" x14ac:dyDescent="0.25">
      <c r="A48" s="100" t="s">
        <v>13</v>
      </c>
      <c r="B48" s="125"/>
      <c r="C48" s="56"/>
      <c r="D48" s="293"/>
      <c r="E48" s="82">
        <v>0.40600000000000003</v>
      </c>
      <c r="F48" s="82">
        <f>C38*F49/D38</f>
        <v>0</v>
      </c>
      <c r="G48" s="82">
        <f>C38*G49/D38</f>
        <v>21.42</v>
      </c>
      <c r="H48" s="82">
        <v>41.77</v>
      </c>
      <c r="I48" s="82">
        <f>C38*I49/D38</f>
        <v>0.36</v>
      </c>
      <c r="J48" s="82"/>
      <c r="K48" s="306"/>
    </row>
    <row r="49" spans="1:21" ht="15.75" hidden="1" x14ac:dyDescent="0.25">
      <c r="A49" s="100"/>
      <c r="B49" s="125"/>
      <c r="C49" s="56"/>
      <c r="D49" s="293"/>
      <c r="E49" s="82">
        <v>0.48</v>
      </c>
      <c r="F49" s="82">
        <v>0</v>
      </c>
      <c r="G49" s="82">
        <v>23.8</v>
      </c>
      <c r="H49" s="82">
        <v>90</v>
      </c>
      <c r="I49" s="82">
        <v>0.4</v>
      </c>
      <c r="J49" s="82"/>
      <c r="K49" s="306"/>
    </row>
    <row r="50" spans="1:21" ht="15.75" x14ac:dyDescent="0.25">
      <c r="A50" s="100"/>
      <c r="B50" s="56" t="s">
        <v>49</v>
      </c>
      <c r="C50" s="56">
        <v>30</v>
      </c>
      <c r="D50" s="86">
        <v>60</v>
      </c>
      <c r="E50" s="164">
        <v>2.2799999999999998</v>
      </c>
      <c r="F50" s="164">
        <v>0.18</v>
      </c>
      <c r="G50" s="164">
        <v>15.69</v>
      </c>
      <c r="H50" s="164">
        <v>69.900000000000006</v>
      </c>
      <c r="I50" s="92"/>
      <c r="J50" s="157" t="s">
        <v>35</v>
      </c>
      <c r="K50" s="306"/>
    </row>
    <row r="51" spans="1:21" ht="15.75" hidden="1" x14ac:dyDescent="0.25">
      <c r="A51" s="100"/>
      <c r="B51" s="56" t="s">
        <v>36</v>
      </c>
      <c r="C51" s="56">
        <f>C50*D51/D50</f>
        <v>20</v>
      </c>
      <c r="D51" s="86">
        <v>40</v>
      </c>
      <c r="E51" s="56">
        <v>1.95</v>
      </c>
      <c r="F51" s="56">
        <v>0.33</v>
      </c>
      <c r="G51" s="56">
        <v>12.03</v>
      </c>
      <c r="H51" s="56">
        <v>57</v>
      </c>
      <c r="I51" s="56"/>
      <c r="J51" s="82"/>
      <c r="K51" s="306"/>
    </row>
    <row r="52" spans="1:21" ht="15.75" hidden="1" x14ac:dyDescent="0.25">
      <c r="A52" s="100"/>
      <c r="B52" s="56" t="s">
        <v>37</v>
      </c>
      <c r="C52" s="56">
        <f>C51*D52/D51</f>
        <v>10</v>
      </c>
      <c r="D52" s="86">
        <v>20</v>
      </c>
      <c r="E52" s="56">
        <v>1.1399999999999999</v>
      </c>
      <c r="F52" s="56">
        <v>0.09</v>
      </c>
      <c r="G52" s="56">
        <v>7.85</v>
      </c>
      <c r="H52" s="56">
        <v>34.950000000000003</v>
      </c>
      <c r="I52" s="56"/>
      <c r="J52" s="82"/>
      <c r="K52" s="306"/>
    </row>
    <row r="53" spans="1:21" ht="15.75" hidden="1" x14ac:dyDescent="0.25">
      <c r="A53" s="100" t="s">
        <v>13</v>
      </c>
      <c r="B53" s="56"/>
      <c r="C53" s="56"/>
      <c r="D53" s="86"/>
      <c r="E53" s="56">
        <v>1.95</v>
      </c>
      <c r="F53" s="56">
        <v>0.33</v>
      </c>
      <c r="G53" s="56">
        <v>12.03</v>
      </c>
      <c r="H53" s="56">
        <v>57</v>
      </c>
      <c r="I53" s="56"/>
      <c r="J53" s="82"/>
      <c r="K53" s="306"/>
    </row>
    <row r="54" spans="1:21" ht="15.75" hidden="1" x14ac:dyDescent="0.25">
      <c r="A54" s="100"/>
      <c r="B54" s="56"/>
      <c r="C54" s="56"/>
      <c r="D54" s="86"/>
      <c r="E54" s="56">
        <v>1.1399999999999999</v>
      </c>
      <c r="F54" s="56">
        <v>0.09</v>
      </c>
      <c r="G54" s="56">
        <v>7.85</v>
      </c>
      <c r="H54" s="56">
        <v>34.950000000000003</v>
      </c>
      <c r="I54" s="56"/>
      <c r="J54" s="82"/>
      <c r="K54" s="306"/>
    </row>
    <row r="55" spans="1:21" ht="15.75" x14ac:dyDescent="0.25">
      <c r="A55" s="100"/>
      <c r="B55" s="56" t="s">
        <v>191</v>
      </c>
      <c r="C55" s="56">
        <v>20</v>
      </c>
      <c r="D55" s="86"/>
      <c r="E55" s="56">
        <v>1.3</v>
      </c>
      <c r="F55" s="56">
        <v>0.21</v>
      </c>
      <c r="G55" s="56">
        <v>6.68</v>
      </c>
      <c r="H55" s="56">
        <v>38</v>
      </c>
      <c r="I55" s="100"/>
      <c r="J55" s="157" t="s">
        <v>35</v>
      </c>
      <c r="K55" s="306"/>
    </row>
    <row r="56" spans="1:21" ht="15.75" x14ac:dyDescent="0.25">
      <c r="A56" s="100" t="s">
        <v>38</v>
      </c>
      <c r="B56" s="56"/>
      <c r="C56" s="82">
        <f>C55+C50+C38+C35+C23+C20+C17</f>
        <v>640</v>
      </c>
      <c r="D56" s="86"/>
      <c r="E56" s="105">
        <v>15.91</v>
      </c>
      <c r="F56" s="105">
        <f>SUM(F17+F20+F23+F35+F38+F50+F55)</f>
        <v>19.89</v>
      </c>
      <c r="G56" s="105">
        <f>SUM(G17+G20+G23+G35+G38+G50+G55)</f>
        <v>95.07</v>
      </c>
      <c r="H56" s="105">
        <f>SUM(H17+H20+H23+H35+H38+H50+H55)</f>
        <v>589.47</v>
      </c>
      <c r="I56" s="56"/>
      <c r="J56" s="82"/>
      <c r="K56" s="306"/>
    </row>
    <row r="57" spans="1:21" ht="17.25" customHeight="1" x14ac:dyDescent="0.25">
      <c r="A57" s="251" t="s">
        <v>39</v>
      </c>
      <c r="B57" s="56" t="s">
        <v>203</v>
      </c>
      <c r="C57" s="56">
        <v>50</v>
      </c>
      <c r="D57" s="86">
        <v>50</v>
      </c>
      <c r="E57" s="56">
        <v>3.6</v>
      </c>
      <c r="F57" s="56">
        <v>5.9</v>
      </c>
      <c r="G57" s="56">
        <v>34.5</v>
      </c>
      <c r="H57" s="56">
        <v>178</v>
      </c>
      <c r="I57" s="56"/>
      <c r="J57" s="82">
        <v>26</v>
      </c>
      <c r="K57" s="306"/>
    </row>
    <row r="58" spans="1:21" ht="15.75" hidden="1" x14ac:dyDescent="0.25">
      <c r="A58" s="251"/>
      <c r="B58" s="56"/>
      <c r="C58" s="56"/>
      <c r="D58" s="86"/>
      <c r="E58" s="56">
        <v>4.05</v>
      </c>
      <c r="F58" s="56">
        <v>5.9</v>
      </c>
      <c r="G58" s="56">
        <v>27.03</v>
      </c>
      <c r="H58" s="56">
        <v>178</v>
      </c>
      <c r="I58" s="56"/>
      <c r="J58" s="82"/>
      <c r="K58" s="306"/>
    </row>
    <row r="59" spans="1:21" ht="15.75" hidden="1" x14ac:dyDescent="0.25">
      <c r="A59" s="100" t="s">
        <v>13</v>
      </c>
      <c r="B59" s="56"/>
      <c r="C59" s="56"/>
      <c r="D59" s="86"/>
      <c r="E59" s="82">
        <v>5.38</v>
      </c>
      <c r="F59" s="82">
        <f>F58/50*C57</f>
        <v>5.9</v>
      </c>
      <c r="G59" s="82">
        <f>G58/50*C57</f>
        <v>27.029999999999998</v>
      </c>
      <c r="H59" s="82">
        <f>H58/50*C57</f>
        <v>178</v>
      </c>
      <c r="I59" s="82"/>
      <c r="J59" s="82"/>
      <c r="K59" s="306"/>
    </row>
    <row r="60" spans="1:21" ht="15.75" x14ac:dyDescent="0.25">
      <c r="A60" s="100"/>
      <c r="B60" s="56" t="s">
        <v>190</v>
      </c>
      <c r="C60" s="56">
        <v>200</v>
      </c>
      <c r="D60" s="86">
        <v>200</v>
      </c>
      <c r="E60" s="73">
        <v>5.6</v>
      </c>
      <c r="F60" s="73">
        <v>6</v>
      </c>
      <c r="G60" s="73">
        <v>8.1</v>
      </c>
      <c r="H60" s="73">
        <v>107.37</v>
      </c>
      <c r="I60" s="82"/>
      <c r="J60" s="82">
        <v>3</v>
      </c>
      <c r="K60" s="306"/>
    </row>
    <row r="61" spans="1:21" ht="15.75" hidden="1" x14ac:dyDescent="0.25">
      <c r="A61" s="100"/>
      <c r="B61" s="56" t="s">
        <v>138</v>
      </c>
      <c r="C61" s="56">
        <f>C60*D61/D60</f>
        <v>200</v>
      </c>
      <c r="D61" s="86">
        <v>200</v>
      </c>
      <c r="E61" s="56"/>
      <c r="F61" s="56"/>
      <c r="G61" s="56"/>
      <c r="H61" s="56"/>
      <c r="I61" s="56"/>
      <c r="J61" s="210"/>
      <c r="K61" s="306"/>
      <c r="M61" s="15"/>
      <c r="N61" s="15"/>
      <c r="O61" s="15"/>
      <c r="P61" s="15"/>
      <c r="Q61" s="15"/>
      <c r="R61" s="15"/>
      <c r="S61" s="15"/>
      <c r="T61" s="15"/>
      <c r="U61" s="15"/>
    </row>
    <row r="62" spans="1:21" ht="15.75" hidden="1" x14ac:dyDescent="0.25">
      <c r="A62" s="100"/>
      <c r="B62" s="56" t="s">
        <v>139</v>
      </c>
      <c r="C62" s="56">
        <f>C61*D62/D61</f>
        <v>10</v>
      </c>
      <c r="D62" s="86">
        <v>10</v>
      </c>
      <c r="E62" s="56"/>
      <c r="F62" s="56"/>
      <c r="G62" s="56"/>
      <c r="H62" s="56"/>
      <c r="I62" s="56"/>
      <c r="J62" s="82"/>
      <c r="K62" s="306"/>
    </row>
    <row r="63" spans="1:21" ht="15.75" hidden="1" x14ac:dyDescent="0.25">
      <c r="A63" s="100"/>
      <c r="B63" s="56"/>
      <c r="C63" s="56"/>
      <c r="D63" s="86"/>
      <c r="E63" s="82">
        <f>E65/200*C60</f>
        <v>5.6</v>
      </c>
      <c r="F63" s="82">
        <f>F65/200*C60</f>
        <v>6.4</v>
      </c>
      <c r="G63" s="82">
        <f>G65/200*C60</f>
        <v>8.1</v>
      </c>
      <c r="H63" s="82">
        <f>H65/200*C60</f>
        <v>107.37999999999998</v>
      </c>
      <c r="I63" s="56"/>
      <c r="J63" s="82"/>
      <c r="K63" s="306"/>
    </row>
    <row r="64" spans="1:21" ht="15.75" x14ac:dyDescent="0.25">
      <c r="A64" s="100" t="s">
        <v>40</v>
      </c>
      <c r="B64" s="56"/>
      <c r="C64" s="82">
        <f>C57+C60</f>
        <v>250</v>
      </c>
      <c r="D64" s="86"/>
      <c r="E64" s="210">
        <f>E57+E60</f>
        <v>9.1999999999999993</v>
      </c>
      <c r="F64" s="210">
        <f>F57+F60</f>
        <v>11.9</v>
      </c>
      <c r="G64" s="210">
        <f>G57+G60</f>
        <v>42.6</v>
      </c>
      <c r="H64" s="210">
        <f>H57+H60</f>
        <v>285.37</v>
      </c>
      <c r="I64" s="82">
        <f>I65/200*C60</f>
        <v>0</v>
      </c>
      <c r="J64" s="82"/>
      <c r="K64" s="306"/>
    </row>
    <row r="65" spans="1:21" ht="15.75" hidden="1" x14ac:dyDescent="0.25">
      <c r="A65" s="92"/>
      <c r="B65" s="56"/>
      <c r="C65" s="56"/>
      <c r="D65" s="86"/>
      <c r="E65" s="82">
        <v>5.6</v>
      </c>
      <c r="F65" s="82">
        <v>6.4</v>
      </c>
      <c r="G65" s="82">
        <v>8.1</v>
      </c>
      <c r="H65" s="82">
        <v>107.38</v>
      </c>
      <c r="I65" s="82">
        <v>0</v>
      </c>
      <c r="J65" s="82"/>
      <c r="K65" s="306"/>
    </row>
    <row r="66" spans="1:21" s="15" customFormat="1" ht="21" customHeight="1" x14ac:dyDescent="0.25">
      <c r="A66" s="337" t="s">
        <v>169</v>
      </c>
      <c r="B66" s="337"/>
      <c r="C66" s="92">
        <v>1400</v>
      </c>
      <c r="D66" s="92"/>
      <c r="E66" s="101">
        <f>E10+E14+E56+E64</f>
        <v>37.57</v>
      </c>
      <c r="F66" s="101">
        <v>51.37</v>
      </c>
      <c r="G66" s="101">
        <f>G10+G14+G56+G64</f>
        <v>203.28</v>
      </c>
      <c r="H66" s="101">
        <f>H10+H14+H56+H64</f>
        <v>1386.4699999999998</v>
      </c>
      <c r="I66" s="151" t="e">
        <f>#REF!+I10+I13+#REF!+I18+I21+I33+I37+I48+I53+I59+I64</f>
        <v>#REF!</v>
      </c>
      <c r="J66" s="100"/>
      <c r="K66" s="34"/>
      <c r="M66"/>
      <c r="N66"/>
      <c r="O66"/>
      <c r="P66"/>
      <c r="Q66"/>
      <c r="R66"/>
      <c r="S66"/>
      <c r="T66"/>
      <c r="U66"/>
    </row>
    <row r="67" spans="1:21" x14ac:dyDescent="0.25">
      <c r="A67" s="289"/>
      <c r="B67" s="283" t="s">
        <v>207</v>
      </c>
      <c r="C67" s="257">
        <v>1250</v>
      </c>
      <c r="D67" s="257"/>
      <c r="E67" s="287">
        <v>40.5</v>
      </c>
      <c r="F67" s="288">
        <v>45</v>
      </c>
      <c r="G67" s="288">
        <v>195.75</v>
      </c>
      <c r="H67" s="288">
        <v>1350</v>
      </c>
      <c r="I67" s="283"/>
      <c r="J67" s="294"/>
      <c r="K67" s="306"/>
    </row>
    <row r="68" spans="1:21" x14ac:dyDescent="0.25">
      <c r="A68" s="289"/>
      <c r="B68" s="283"/>
      <c r="C68" s="283"/>
      <c r="D68" s="295"/>
      <c r="E68" s="201">
        <f>E67-E66</f>
        <v>2.9299999999999997</v>
      </c>
      <c r="F68" s="201">
        <f>F67-F66</f>
        <v>-6.3699999999999974</v>
      </c>
      <c r="G68" s="201">
        <f>G67-G66</f>
        <v>-7.5300000000000011</v>
      </c>
      <c r="H68" s="201">
        <f>H67-H66</f>
        <v>-36.4699999999998</v>
      </c>
      <c r="I68" s="283"/>
      <c r="J68" s="294"/>
      <c r="K68" s="306"/>
    </row>
    <row r="69" spans="1:21" x14ac:dyDescent="0.25">
      <c r="A69" s="289"/>
      <c r="B69" s="283"/>
      <c r="C69" s="283"/>
      <c r="D69" s="295"/>
      <c r="E69" s="204">
        <f>E66/E67</f>
        <v>0.92765432098765432</v>
      </c>
      <c r="F69" s="204">
        <f>F66/F67</f>
        <v>1.1415555555555554</v>
      </c>
      <c r="G69" s="204">
        <f>G66/G67</f>
        <v>1.0384674329501915</v>
      </c>
      <c r="H69" s="204">
        <f>H66/H67</f>
        <v>1.0270148148148146</v>
      </c>
      <c r="I69" s="283"/>
      <c r="J69" s="294"/>
      <c r="K69" s="306"/>
    </row>
    <row r="71" spans="1:21" x14ac:dyDescent="0.25">
      <c r="B71" t="s">
        <v>253</v>
      </c>
      <c r="C71" s="33" t="s">
        <v>254</v>
      </c>
    </row>
  </sheetData>
  <mergeCells count="11">
    <mergeCell ref="A1:J1"/>
    <mergeCell ref="A3:J3"/>
    <mergeCell ref="A2:J2"/>
    <mergeCell ref="A66:B66"/>
    <mergeCell ref="A4:A5"/>
    <mergeCell ref="B4:B5"/>
    <mergeCell ref="C4:C5"/>
    <mergeCell ref="E4:G4"/>
    <mergeCell ref="H4:H5"/>
    <mergeCell ref="I4:I5"/>
    <mergeCell ref="J4:J5"/>
  </mergeCells>
  <pageMargins left="0.70866141732283472" right="0.70866141732283472" top="0.15748031496062992" bottom="0.15748031496062992" header="0.31496062992125984" footer="0.31496062992125984"/>
  <pageSetup paperSize="9" scale="9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0"/>
  <sheetViews>
    <sheetView workbookViewId="0">
      <pane ySplit="5" topLeftCell="A6" activePane="bottomLeft" state="frozen"/>
      <selection pane="bottomLeft" activeCell="M21" sqref="M21"/>
    </sheetView>
  </sheetViews>
  <sheetFormatPr defaultRowHeight="15" x14ac:dyDescent="0.25"/>
  <cols>
    <col min="1" max="1" width="19.140625" customWidth="1"/>
    <col min="2" max="2" width="32.5703125" customWidth="1"/>
    <col min="3" max="3" width="14.7109375" style="33" customWidth="1"/>
    <col min="4" max="4" width="13.140625" style="16" hidden="1" customWidth="1"/>
    <col min="5" max="5" width="10.42578125" customWidth="1"/>
    <col min="6" max="6" width="13.140625" customWidth="1"/>
    <col min="7" max="7" width="11.85546875" customWidth="1"/>
    <col min="8" max="8" width="13.28515625" customWidth="1"/>
    <col min="9" max="9" width="9.140625" hidden="1" customWidth="1"/>
  </cols>
  <sheetData>
    <row r="1" spans="1:11" ht="15.75" x14ac:dyDescent="0.25">
      <c r="A1" s="169"/>
      <c r="B1" s="342" t="s">
        <v>216</v>
      </c>
      <c r="C1" s="342"/>
      <c r="D1" s="342"/>
      <c r="E1" s="342"/>
      <c r="F1" s="342"/>
      <c r="G1" s="342"/>
      <c r="H1" s="342"/>
      <c r="I1" s="342"/>
      <c r="J1" s="342"/>
      <c r="K1" s="306"/>
    </row>
    <row r="2" spans="1:11" ht="15.75" x14ac:dyDescent="0.25">
      <c r="A2" s="342" t="s">
        <v>192</v>
      </c>
      <c r="B2" s="342"/>
      <c r="C2" s="342"/>
      <c r="D2" s="342"/>
      <c r="E2" s="342"/>
      <c r="F2" s="342"/>
      <c r="G2" s="342"/>
      <c r="H2" s="342"/>
      <c r="I2" s="342"/>
      <c r="J2" s="342"/>
      <c r="K2" s="306"/>
    </row>
    <row r="3" spans="1:11" ht="15.75" x14ac:dyDescent="0.25">
      <c r="A3" s="169"/>
      <c r="B3" s="343" t="s">
        <v>173</v>
      </c>
      <c r="C3" s="343"/>
      <c r="D3" s="343"/>
      <c r="E3" s="343"/>
      <c r="F3" s="343"/>
      <c r="G3" s="343"/>
      <c r="H3" s="343"/>
      <c r="I3" s="343"/>
      <c r="J3" s="169"/>
      <c r="K3" s="306"/>
    </row>
    <row r="4" spans="1:11" ht="15.75" x14ac:dyDescent="0.25">
      <c r="A4" s="338" t="s">
        <v>1</v>
      </c>
      <c r="B4" s="338" t="s">
        <v>2</v>
      </c>
      <c r="C4" s="338" t="s">
        <v>174</v>
      </c>
      <c r="D4" s="43"/>
      <c r="E4" s="338" t="s">
        <v>4</v>
      </c>
      <c r="F4" s="338"/>
      <c r="G4" s="338"/>
      <c r="H4" s="338" t="s">
        <v>5</v>
      </c>
      <c r="I4" s="338" t="s">
        <v>6</v>
      </c>
      <c r="J4" s="338" t="s">
        <v>7</v>
      </c>
      <c r="K4" s="306"/>
    </row>
    <row r="5" spans="1:11" ht="15.75" x14ac:dyDescent="0.25">
      <c r="A5" s="338"/>
      <c r="B5" s="338"/>
      <c r="C5" s="338"/>
      <c r="D5" s="43"/>
      <c r="E5" s="43" t="s">
        <v>8</v>
      </c>
      <c r="F5" s="43" t="s">
        <v>9</v>
      </c>
      <c r="G5" s="43" t="s">
        <v>10</v>
      </c>
      <c r="H5" s="338"/>
      <c r="I5" s="338"/>
      <c r="J5" s="338"/>
      <c r="K5" s="306" t="s">
        <v>252</v>
      </c>
    </row>
    <row r="6" spans="1:11" ht="15.75" x14ac:dyDescent="0.25">
      <c r="A6" s="152" t="s">
        <v>175</v>
      </c>
      <c r="B6" s="43"/>
      <c r="C6" s="43"/>
      <c r="D6" s="43"/>
      <c r="E6" s="43"/>
      <c r="F6" s="43"/>
      <c r="G6" s="43"/>
      <c r="H6" s="43"/>
      <c r="I6" s="43"/>
      <c r="J6" s="43"/>
      <c r="K6" s="306"/>
    </row>
    <row r="7" spans="1:11" ht="25.5" customHeight="1" x14ac:dyDescent="0.25">
      <c r="A7" s="152" t="s">
        <v>11</v>
      </c>
      <c r="B7" s="301" t="s">
        <v>245</v>
      </c>
      <c r="C7" s="303">
        <v>180</v>
      </c>
      <c r="D7" s="304">
        <v>250</v>
      </c>
      <c r="E7" s="304">
        <v>5.4</v>
      </c>
      <c r="F7" s="304">
        <v>9.1</v>
      </c>
      <c r="G7" s="304">
        <v>26.5</v>
      </c>
      <c r="H7" s="304">
        <v>228</v>
      </c>
      <c r="I7" s="304">
        <v>1.76</v>
      </c>
      <c r="J7" s="305">
        <v>68</v>
      </c>
      <c r="K7" s="306"/>
    </row>
    <row r="8" spans="1:11" ht="15.75" hidden="1" x14ac:dyDescent="0.25">
      <c r="A8" s="152"/>
      <c r="B8" s="43" t="s">
        <v>63</v>
      </c>
      <c r="C8" s="208">
        <f>C7*D8/D7</f>
        <v>18</v>
      </c>
      <c r="D8" s="92">
        <v>25</v>
      </c>
      <c r="E8" s="92">
        <f>[4]пшено!C13</f>
        <v>2.0699999999999998</v>
      </c>
      <c r="F8" s="92">
        <f>[4]пшено!D13</f>
        <v>0.23400000000000001</v>
      </c>
      <c r="G8" s="92">
        <f>[4]пшено!E13</f>
        <v>11.357999999999999</v>
      </c>
      <c r="H8" s="92">
        <f>[4]пшено!B219</f>
        <v>57.230999999999987</v>
      </c>
      <c r="I8" s="92"/>
      <c r="J8" s="100"/>
      <c r="K8" s="306"/>
    </row>
    <row r="9" spans="1:11" ht="15.75" hidden="1" x14ac:dyDescent="0.25">
      <c r="A9" s="152"/>
      <c r="B9" s="43" t="s">
        <v>32</v>
      </c>
      <c r="C9" s="208">
        <f>C7*D9/D7</f>
        <v>135</v>
      </c>
      <c r="D9" s="92">
        <v>187.5</v>
      </c>
      <c r="E9" s="92">
        <f>[4]молоко!C46</f>
        <v>3.78</v>
      </c>
      <c r="F9" s="92">
        <f>[4]молоко!D46</f>
        <v>4.32</v>
      </c>
      <c r="G9" s="92">
        <f>[4]молоко!E46</f>
        <v>6.3449999999999998</v>
      </c>
      <c r="H9" s="92">
        <f>[4]молоко!B219</f>
        <v>81.688500000000005</v>
      </c>
      <c r="I9" s="92">
        <f>[4]молоко!N219</f>
        <v>1.7549999999999999</v>
      </c>
      <c r="J9" s="100"/>
      <c r="K9" s="306"/>
    </row>
    <row r="10" spans="1:11" ht="15.75" hidden="1" x14ac:dyDescent="0.25">
      <c r="A10" s="152"/>
      <c r="B10" s="43" t="s">
        <v>65</v>
      </c>
      <c r="C10" s="208">
        <f>C8*D10/D8</f>
        <v>21.6</v>
      </c>
      <c r="D10" s="92">
        <v>30</v>
      </c>
      <c r="E10" s="92"/>
      <c r="F10" s="92"/>
      <c r="G10" s="92"/>
      <c r="H10" s="92"/>
      <c r="I10" s="92"/>
      <c r="J10" s="100"/>
      <c r="K10" s="306"/>
    </row>
    <row r="11" spans="1:11" ht="15.75" hidden="1" x14ac:dyDescent="0.25">
      <c r="A11" s="152"/>
      <c r="B11" s="43" t="s">
        <v>123</v>
      </c>
      <c r="C11" s="208">
        <f>C9*D11/D9</f>
        <v>5.4</v>
      </c>
      <c r="D11" s="92">
        <v>7.5</v>
      </c>
      <c r="E11" s="102">
        <f>[4]сахар!C27</f>
        <v>0</v>
      </c>
      <c r="F11" s="102">
        <f>[4]сахар!D27</f>
        <v>0</v>
      </c>
      <c r="G11" s="102">
        <f>[4]сахар!E27</f>
        <v>5.3892000000000007</v>
      </c>
      <c r="H11" s="102">
        <f>[4]сахар!B219</f>
        <v>22.09572</v>
      </c>
      <c r="I11" s="101"/>
      <c r="J11" s="100"/>
      <c r="K11" s="306"/>
    </row>
    <row r="12" spans="1:11" ht="15.75" hidden="1" x14ac:dyDescent="0.25">
      <c r="A12" s="169"/>
      <c r="B12" s="43" t="s">
        <v>33</v>
      </c>
      <c r="C12" s="286">
        <f>C10*D12/D10</f>
        <v>0.4536</v>
      </c>
      <c r="D12" s="92">
        <v>0.63</v>
      </c>
      <c r="E12" s="92"/>
      <c r="F12" s="92"/>
      <c r="G12" s="92"/>
      <c r="H12" s="100"/>
      <c r="I12" s="92"/>
      <c r="J12" s="100"/>
      <c r="K12" s="306"/>
    </row>
    <row r="13" spans="1:11" ht="15.75" hidden="1" x14ac:dyDescent="0.25">
      <c r="A13" s="169"/>
      <c r="B13" s="43" t="s">
        <v>15</v>
      </c>
      <c r="C13" s="208">
        <f>C11*D13/D11</f>
        <v>5.4</v>
      </c>
      <c r="D13" s="92">
        <v>7.5</v>
      </c>
      <c r="E13" s="147">
        <f>'[4]масло сл'!C158</f>
        <v>2.7000000000000003E-2</v>
      </c>
      <c r="F13" s="147">
        <f>'[4]масло сл'!D158</f>
        <v>4.455000000000001</v>
      </c>
      <c r="G13" s="147">
        <f>'[4]масло сл'!E158</f>
        <v>4.3200000000000002E-2</v>
      </c>
      <c r="H13" s="92">
        <f>'[4]масло сл'!B219</f>
        <v>41.719320000000018</v>
      </c>
      <c r="I13" s="92"/>
      <c r="J13" s="100"/>
      <c r="K13" s="306"/>
    </row>
    <row r="14" spans="1:11" ht="15.75" hidden="1" x14ac:dyDescent="0.25">
      <c r="A14" s="169"/>
      <c r="B14" s="43"/>
      <c r="C14" s="208"/>
      <c r="D14" s="92"/>
      <c r="E14" s="147">
        <v>4.9000000000000004</v>
      </c>
      <c r="F14" s="147">
        <v>7.51</v>
      </c>
      <c r="G14" s="147">
        <v>19.28</v>
      </c>
      <c r="H14" s="92">
        <v>168.95</v>
      </c>
      <c r="I14" s="92">
        <v>1.45</v>
      </c>
      <c r="J14" s="100"/>
      <c r="K14" s="306"/>
    </row>
    <row r="15" spans="1:11" ht="15.75" hidden="1" x14ac:dyDescent="0.25">
      <c r="A15" s="168" t="s">
        <v>13</v>
      </c>
      <c r="B15" s="43"/>
      <c r="C15" s="92"/>
      <c r="D15" s="92"/>
      <c r="E15" s="101">
        <v>5.88</v>
      </c>
      <c r="F15" s="101">
        <v>7.51</v>
      </c>
      <c r="G15" s="101">
        <v>19.28</v>
      </c>
      <c r="H15" s="101">
        <v>168.95</v>
      </c>
      <c r="I15" s="101">
        <v>1.76</v>
      </c>
      <c r="J15" s="100"/>
      <c r="K15" s="306"/>
    </row>
    <row r="16" spans="1:11" ht="15.75" x14ac:dyDescent="0.25">
      <c r="A16" s="168"/>
      <c r="B16" s="43" t="s">
        <v>187</v>
      </c>
      <c r="C16" s="56">
        <v>37</v>
      </c>
      <c r="D16" s="82">
        <v>65</v>
      </c>
      <c r="E16" s="56">
        <v>2.34</v>
      </c>
      <c r="F16" s="56">
        <v>8.43</v>
      </c>
      <c r="G16" s="56">
        <v>13.78</v>
      </c>
      <c r="H16" s="56">
        <v>110.7</v>
      </c>
      <c r="I16" s="56">
        <v>15.78</v>
      </c>
      <c r="J16" s="56" t="s">
        <v>194</v>
      </c>
      <c r="K16" s="306"/>
    </row>
    <row r="17" spans="1:11" ht="15.75" x14ac:dyDescent="0.25">
      <c r="A17" s="169"/>
      <c r="B17" s="43" t="s">
        <v>157</v>
      </c>
      <c r="C17" s="92">
        <v>180</v>
      </c>
      <c r="D17" s="100">
        <v>180</v>
      </c>
      <c r="E17" s="56">
        <v>2.5</v>
      </c>
      <c r="F17" s="56">
        <v>2.88</v>
      </c>
      <c r="G17" s="56">
        <v>15.96</v>
      </c>
      <c r="H17" s="56">
        <v>77.400000000000006</v>
      </c>
      <c r="I17" s="92"/>
      <c r="J17" s="100">
        <v>134</v>
      </c>
      <c r="K17" s="306"/>
    </row>
    <row r="18" spans="1:11" s="89" customFormat="1" ht="21" customHeight="1" x14ac:dyDescent="0.25">
      <c r="A18" s="100" t="s">
        <v>20</v>
      </c>
      <c r="B18" s="208"/>
      <c r="C18" s="100">
        <v>400</v>
      </c>
      <c r="D18" s="92"/>
      <c r="E18" s="101">
        <f>E7+E16+E17</f>
        <v>10.24</v>
      </c>
      <c r="F18" s="101">
        <f>F7+F16+F17</f>
        <v>20.41</v>
      </c>
      <c r="G18" s="101">
        <v>56.24</v>
      </c>
      <c r="H18" s="101">
        <f>H17+H16+H7</f>
        <v>416.1</v>
      </c>
      <c r="I18" s="92"/>
      <c r="J18" s="100"/>
      <c r="K18" s="128"/>
    </row>
    <row r="19" spans="1:11" s="267" customFormat="1" ht="21" customHeight="1" x14ac:dyDescent="0.25">
      <c r="A19" s="100" t="s">
        <v>21</v>
      </c>
      <c r="B19" s="208" t="s">
        <v>126</v>
      </c>
      <c r="C19" s="56">
        <v>100</v>
      </c>
      <c r="D19" s="86"/>
      <c r="E19" s="233">
        <v>1.1000000000000001</v>
      </c>
      <c r="F19" s="233">
        <v>0.3</v>
      </c>
      <c r="G19" s="233">
        <v>20.2</v>
      </c>
      <c r="H19" s="233">
        <v>89</v>
      </c>
      <c r="I19" s="82"/>
      <c r="J19" s="56">
        <v>368</v>
      </c>
      <c r="K19" s="307"/>
    </row>
    <row r="20" spans="1:11" s="15" customFormat="1" ht="32.25" customHeight="1" x14ac:dyDescent="0.25">
      <c r="A20" s="100" t="s">
        <v>23</v>
      </c>
      <c r="B20" s="208"/>
      <c r="C20" s="82">
        <v>100</v>
      </c>
      <c r="D20" s="82"/>
      <c r="E20" s="82">
        <f>E19</f>
        <v>1.1000000000000001</v>
      </c>
      <c r="F20" s="82">
        <f>F19</f>
        <v>0.3</v>
      </c>
      <c r="G20" s="82">
        <f>G19</f>
        <v>20.2</v>
      </c>
      <c r="H20" s="82">
        <f>H19</f>
        <v>89</v>
      </c>
      <c r="I20" s="82">
        <v>0.08</v>
      </c>
      <c r="J20" s="56"/>
      <c r="K20" s="34"/>
    </row>
    <row r="21" spans="1:11" ht="15.75" x14ac:dyDescent="0.25">
      <c r="A21" s="152" t="s">
        <v>24</v>
      </c>
      <c r="B21" s="74" t="s">
        <v>166</v>
      </c>
      <c r="C21" s="92">
        <v>50</v>
      </c>
      <c r="D21" s="92">
        <v>50</v>
      </c>
      <c r="E21" s="56">
        <v>1.68</v>
      </c>
      <c r="F21" s="56">
        <v>1.25</v>
      </c>
      <c r="G21" s="56">
        <v>4.18</v>
      </c>
      <c r="H21" s="56">
        <v>36.26</v>
      </c>
      <c r="I21" s="92"/>
      <c r="J21" s="100">
        <v>1.8</v>
      </c>
      <c r="K21" s="306"/>
    </row>
    <row r="22" spans="1:11" ht="15.75" x14ac:dyDescent="0.25">
      <c r="A22" s="152"/>
      <c r="B22" s="43" t="s">
        <v>212</v>
      </c>
      <c r="C22" s="92">
        <v>180</v>
      </c>
      <c r="D22" s="92">
        <v>200</v>
      </c>
      <c r="E22" s="162">
        <v>1.53</v>
      </c>
      <c r="F22" s="162">
        <v>1.78</v>
      </c>
      <c r="G22" s="162">
        <v>13.99</v>
      </c>
      <c r="H22" s="162">
        <v>82.29</v>
      </c>
      <c r="I22" s="92"/>
      <c r="J22" s="100">
        <v>34</v>
      </c>
      <c r="K22" s="306"/>
    </row>
    <row r="23" spans="1:11" ht="15.6" customHeight="1" x14ac:dyDescent="0.25">
      <c r="A23" s="152"/>
      <c r="B23" s="43" t="s">
        <v>176</v>
      </c>
      <c r="C23" s="92">
        <v>170</v>
      </c>
      <c r="D23" s="92">
        <v>180</v>
      </c>
      <c r="E23" s="92">
        <v>21.7</v>
      </c>
      <c r="F23" s="92">
        <v>4.96</v>
      </c>
      <c r="G23" s="92">
        <v>39.229999999999997</v>
      </c>
      <c r="H23" s="92">
        <v>300</v>
      </c>
      <c r="I23" s="92"/>
      <c r="J23" s="100">
        <v>4.2</v>
      </c>
      <c r="K23" s="306"/>
    </row>
    <row r="24" spans="1:11" s="243" customFormat="1" ht="15.75" x14ac:dyDescent="0.25">
      <c r="A24" s="265"/>
      <c r="B24" s="92" t="s">
        <v>221</v>
      </c>
      <c r="C24" s="92">
        <v>180</v>
      </c>
      <c r="D24" s="237">
        <v>200</v>
      </c>
      <c r="E24" s="158">
        <v>0</v>
      </c>
      <c r="F24" s="158">
        <v>0</v>
      </c>
      <c r="G24" s="158">
        <v>15.9</v>
      </c>
      <c r="H24" s="158">
        <v>54.73</v>
      </c>
      <c r="I24" s="105">
        <v>8.9600000000000009</v>
      </c>
      <c r="J24" s="56">
        <v>233</v>
      </c>
      <c r="K24" s="308"/>
    </row>
    <row r="25" spans="1:11" ht="15.75" x14ac:dyDescent="0.25">
      <c r="A25" s="152"/>
      <c r="B25" s="43" t="s">
        <v>49</v>
      </c>
      <c r="C25" s="92">
        <v>30</v>
      </c>
      <c r="D25" s="92">
        <v>60</v>
      </c>
      <c r="E25" s="164">
        <v>2.2799999999999998</v>
      </c>
      <c r="F25" s="164">
        <v>0.18</v>
      </c>
      <c r="G25" s="164">
        <v>15.69</v>
      </c>
      <c r="H25" s="164">
        <v>69.900000000000006</v>
      </c>
      <c r="I25" s="92"/>
      <c r="J25" s="157" t="s">
        <v>35</v>
      </c>
      <c r="K25" s="306"/>
    </row>
    <row r="26" spans="1:11" ht="15.75" x14ac:dyDescent="0.25">
      <c r="A26" s="152"/>
      <c r="B26" s="43" t="s">
        <v>191</v>
      </c>
      <c r="C26" s="92">
        <v>20</v>
      </c>
      <c r="D26" s="92"/>
      <c r="E26" s="56">
        <v>1.3</v>
      </c>
      <c r="F26" s="56">
        <v>0.21</v>
      </c>
      <c r="G26" s="56">
        <v>6.68</v>
      </c>
      <c r="H26" s="56">
        <v>38</v>
      </c>
      <c r="I26" s="100"/>
      <c r="J26" s="157" t="s">
        <v>35</v>
      </c>
      <c r="K26" s="306"/>
    </row>
    <row r="27" spans="1:11" ht="15.75" x14ac:dyDescent="0.25">
      <c r="A27" s="152" t="s">
        <v>38</v>
      </c>
      <c r="B27" s="43"/>
      <c r="C27" s="100">
        <f>SUM(C21+C22+C23+C24+C25+C26)</f>
        <v>630</v>
      </c>
      <c r="D27" s="92"/>
      <c r="E27" s="151">
        <f>E21+E22+E23+E24+E25+E26</f>
        <v>28.490000000000002</v>
      </c>
      <c r="F27" s="151">
        <f>F26+F25+F24+F23+F22+F21</f>
        <v>8.379999999999999</v>
      </c>
      <c r="G27" s="151">
        <v>95.67</v>
      </c>
      <c r="H27" s="151">
        <f>H26+H24+H25+H23+H22+H21</f>
        <v>581.17999999999995</v>
      </c>
      <c r="I27" s="100"/>
      <c r="J27" s="100"/>
      <c r="K27" s="306"/>
    </row>
    <row r="28" spans="1:11" ht="18.600000000000001" customHeight="1" x14ac:dyDescent="0.25">
      <c r="A28" s="168" t="s">
        <v>39</v>
      </c>
      <c r="B28" s="158" t="s">
        <v>246</v>
      </c>
      <c r="C28" s="92">
        <v>70</v>
      </c>
      <c r="D28" s="92">
        <v>70</v>
      </c>
      <c r="E28" s="92">
        <v>5.6</v>
      </c>
      <c r="F28" s="92">
        <v>3.5</v>
      </c>
      <c r="G28" s="92">
        <v>41.02</v>
      </c>
      <c r="H28" s="92">
        <v>208</v>
      </c>
      <c r="I28" s="92"/>
      <c r="J28" s="100">
        <v>454</v>
      </c>
      <c r="K28" s="306"/>
    </row>
    <row r="29" spans="1:11" ht="15.75" x14ac:dyDescent="0.25">
      <c r="A29" s="152"/>
      <c r="B29" s="92" t="s">
        <v>153</v>
      </c>
      <c r="C29" s="92">
        <v>180</v>
      </c>
      <c r="D29" s="92">
        <v>180</v>
      </c>
      <c r="E29" s="92">
        <v>0.12</v>
      </c>
      <c r="F29" s="92">
        <v>0</v>
      </c>
      <c r="G29" s="92">
        <v>10.68</v>
      </c>
      <c r="H29" s="92">
        <v>43.8</v>
      </c>
      <c r="I29" s="100"/>
      <c r="J29" s="100">
        <v>132</v>
      </c>
      <c r="K29" s="306"/>
    </row>
    <row r="30" spans="1:11" ht="31.5" x14ac:dyDescent="0.25">
      <c r="A30" s="152" t="s">
        <v>40</v>
      </c>
      <c r="B30" s="43"/>
      <c r="C30" s="100">
        <f>C28+C29</f>
        <v>250</v>
      </c>
      <c r="D30" s="92"/>
      <c r="E30" s="101">
        <f>E28+E29</f>
        <v>5.72</v>
      </c>
      <c r="F30" s="101">
        <f>F28+F29</f>
        <v>3.5</v>
      </c>
      <c r="G30" s="101">
        <f>G28+G29</f>
        <v>51.7</v>
      </c>
      <c r="H30" s="101">
        <f>H28+H29</f>
        <v>251.8</v>
      </c>
      <c r="I30" s="100">
        <v>1.6</v>
      </c>
      <c r="J30" s="100"/>
      <c r="K30" s="306"/>
    </row>
    <row r="31" spans="1:11" ht="21" customHeight="1" x14ac:dyDescent="0.25">
      <c r="A31" s="341" t="s">
        <v>146</v>
      </c>
      <c r="B31" s="341"/>
      <c r="C31" s="92">
        <v>1380</v>
      </c>
      <c r="D31" s="92"/>
      <c r="E31" s="149">
        <v>45.5</v>
      </c>
      <c r="F31" s="101">
        <v>32.590000000000003</v>
      </c>
      <c r="G31" s="101">
        <v>223.81</v>
      </c>
      <c r="H31" s="149">
        <v>1338.08</v>
      </c>
      <c r="I31" s="149" t="e">
        <f>I15+#REF!+#REF!+I20+#REF!+#REF!+#REF!+#REF!+#REF!+#REF!+I30</f>
        <v>#REF!</v>
      </c>
      <c r="J31" s="100"/>
      <c r="K31" s="306"/>
    </row>
    <row r="32" spans="1:11" x14ac:dyDescent="0.25">
      <c r="A32" s="289"/>
      <c r="B32" s="289" t="s">
        <v>207</v>
      </c>
      <c r="C32" s="257">
        <v>1250</v>
      </c>
      <c r="D32" s="257"/>
      <c r="E32" s="287">
        <v>40.5</v>
      </c>
      <c r="F32" s="288">
        <v>45</v>
      </c>
      <c r="G32" s="288">
        <v>195.75</v>
      </c>
      <c r="H32" s="288">
        <v>1350</v>
      </c>
      <c r="I32" s="288">
        <v>1350</v>
      </c>
      <c r="J32" s="289"/>
      <c r="K32" s="306"/>
    </row>
    <row r="33" spans="1:11" x14ac:dyDescent="0.25">
      <c r="A33" s="289"/>
      <c r="B33" s="289" t="s">
        <v>208</v>
      </c>
      <c r="C33" s="289"/>
      <c r="D33" s="289"/>
      <c r="E33" s="201">
        <f>E32-E31</f>
        <v>-5</v>
      </c>
      <c r="F33" s="201">
        <f>F32-F31</f>
        <v>12.409999999999997</v>
      </c>
      <c r="G33" s="201">
        <f>G32-G31</f>
        <v>-28.060000000000002</v>
      </c>
      <c r="H33" s="201">
        <f>H32-H31</f>
        <v>11.920000000000073</v>
      </c>
      <c r="I33" s="289"/>
      <c r="J33" s="289"/>
      <c r="K33" s="306"/>
    </row>
    <row r="34" spans="1:11" x14ac:dyDescent="0.25">
      <c r="A34" s="289"/>
      <c r="B34" s="289" t="s">
        <v>163</v>
      </c>
      <c r="C34" s="289"/>
      <c r="D34" s="289"/>
      <c r="E34" s="204">
        <f>E31/E32</f>
        <v>1.1234567901234569</v>
      </c>
      <c r="F34" s="204">
        <f>F31/F32</f>
        <v>0.72422222222222232</v>
      </c>
      <c r="G34" s="204">
        <f>G31/G32</f>
        <v>1.143346104725415</v>
      </c>
      <c r="H34" s="204">
        <f>H31/H32</f>
        <v>0.99117037037037037</v>
      </c>
      <c r="I34" s="289"/>
      <c r="J34" s="289"/>
      <c r="K34" s="306"/>
    </row>
    <row r="35" spans="1:11" x14ac:dyDescent="0.25">
      <c r="A35" s="15"/>
      <c r="B35" s="15"/>
      <c r="C35" s="46"/>
      <c r="D35" s="15"/>
      <c r="E35" s="15"/>
      <c r="F35" s="15"/>
      <c r="G35" s="15"/>
      <c r="H35" s="15"/>
      <c r="I35" s="15"/>
      <c r="J35" s="15"/>
    </row>
    <row r="36" spans="1:11" x14ac:dyDescent="0.25">
      <c r="A36" s="15"/>
      <c r="B36" s="15"/>
      <c r="C36" s="46"/>
      <c r="D36" s="15"/>
      <c r="E36" s="15"/>
      <c r="F36" s="15"/>
      <c r="G36" s="15"/>
      <c r="H36" s="15"/>
      <c r="I36" s="15"/>
      <c r="J36" s="15"/>
    </row>
    <row r="37" spans="1:11" x14ac:dyDescent="0.25">
      <c r="A37" s="15"/>
      <c r="B37" s="15"/>
      <c r="C37" s="46"/>
      <c r="D37" s="15"/>
      <c r="E37" s="15"/>
      <c r="F37" s="15"/>
      <c r="G37" s="15"/>
      <c r="H37" s="15"/>
      <c r="I37" s="15"/>
      <c r="J37" s="15"/>
    </row>
    <row r="38" spans="1:11" x14ac:dyDescent="0.25">
      <c r="A38" s="15"/>
      <c r="B38" s="15"/>
      <c r="C38" s="46"/>
      <c r="D38" s="15"/>
      <c r="E38" s="15"/>
      <c r="F38" s="15"/>
      <c r="G38" s="15"/>
      <c r="H38" s="15"/>
      <c r="I38" s="15"/>
      <c r="J38" s="15"/>
    </row>
    <row r="39" spans="1:11" x14ac:dyDescent="0.25">
      <c r="A39" s="15"/>
      <c r="B39" s="15"/>
      <c r="C39" s="46"/>
      <c r="D39" s="15"/>
      <c r="E39" s="15"/>
      <c r="F39" s="15"/>
      <c r="G39" s="15"/>
      <c r="H39" s="15"/>
      <c r="I39" s="15"/>
      <c r="J39" s="15"/>
    </row>
    <row r="40" spans="1:11" x14ac:dyDescent="0.25">
      <c r="A40" s="15"/>
      <c r="B40" s="15"/>
      <c r="C40" s="46"/>
      <c r="D40" s="15"/>
      <c r="E40" s="15"/>
      <c r="F40" s="15"/>
      <c r="G40" s="15"/>
      <c r="H40" s="15"/>
      <c r="I40" s="15"/>
      <c r="J40" s="15"/>
    </row>
    <row r="41" spans="1:11" x14ac:dyDescent="0.25">
      <c r="A41" s="15"/>
      <c r="B41" s="15"/>
      <c r="C41" s="46"/>
      <c r="D41" s="15"/>
      <c r="E41" s="15"/>
      <c r="F41" s="15"/>
      <c r="G41" s="15"/>
      <c r="H41" s="15"/>
      <c r="I41" s="15"/>
      <c r="J41" s="15"/>
    </row>
    <row r="42" spans="1:11" x14ac:dyDescent="0.25">
      <c r="A42" s="15"/>
      <c r="B42" s="15"/>
      <c r="C42" s="46"/>
      <c r="D42" s="15"/>
      <c r="E42" s="15"/>
      <c r="F42" s="15"/>
      <c r="G42" s="15"/>
      <c r="H42" s="15"/>
      <c r="I42" s="15"/>
      <c r="J42" s="15"/>
    </row>
    <row r="43" spans="1:11" x14ac:dyDescent="0.25">
      <c r="A43" s="15"/>
      <c r="B43" s="15"/>
      <c r="C43" s="46"/>
      <c r="D43" s="15"/>
      <c r="E43" s="15"/>
      <c r="F43" s="15"/>
      <c r="G43" s="15"/>
      <c r="H43" s="15"/>
      <c r="I43" s="15"/>
      <c r="J43" s="15"/>
    </row>
    <row r="44" spans="1:11" x14ac:dyDescent="0.25">
      <c r="A44" s="15"/>
      <c r="B44" s="15"/>
      <c r="C44" s="46"/>
      <c r="D44" s="15"/>
      <c r="E44" s="15"/>
      <c r="F44" s="15"/>
      <c r="G44" s="15"/>
      <c r="H44" s="15"/>
      <c r="I44" s="15"/>
      <c r="J44" s="15"/>
    </row>
    <row r="45" spans="1:11" x14ac:dyDescent="0.25">
      <c r="A45" s="15"/>
      <c r="B45" s="15"/>
      <c r="C45" s="46"/>
      <c r="D45" s="15"/>
      <c r="E45" s="15"/>
      <c r="F45" s="15"/>
      <c r="G45" s="15"/>
      <c r="H45" s="15"/>
      <c r="I45" s="15"/>
      <c r="J45" s="15"/>
    </row>
    <row r="46" spans="1:11" x14ac:dyDescent="0.25">
      <c r="A46" s="15"/>
      <c r="B46" s="15"/>
      <c r="C46" s="46"/>
      <c r="D46" s="15"/>
      <c r="E46" s="15"/>
      <c r="F46" s="15"/>
      <c r="G46" s="15"/>
      <c r="H46" s="15"/>
      <c r="I46" s="15"/>
      <c r="J46" s="15"/>
    </row>
    <row r="47" spans="1:11" x14ac:dyDescent="0.25">
      <c r="A47" s="15"/>
      <c r="B47" s="15"/>
      <c r="C47" s="46"/>
      <c r="D47" s="15"/>
      <c r="E47" s="15"/>
      <c r="F47" s="15"/>
      <c r="G47" s="15"/>
      <c r="H47" s="15"/>
      <c r="I47" s="15"/>
      <c r="J47" s="15"/>
    </row>
    <row r="48" spans="1:11" x14ac:dyDescent="0.25">
      <c r="A48" s="15"/>
      <c r="B48" s="15"/>
      <c r="C48" s="46"/>
      <c r="D48" s="15"/>
      <c r="E48" s="15"/>
      <c r="F48" s="15"/>
      <c r="G48" s="15"/>
      <c r="H48" s="15"/>
      <c r="I48" s="15"/>
      <c r="J48" s="15"/>
    </row>
    <row r="49" spans="1:10" x14ac:dyDescent="0.25">
      <c r="A49" s="15"/>
      <c r="B49" s="15"/>
      <c r="C49" s="46"/>
      <c r="D49" s="15"/>
      <c r="E49" s="15"/>
      <c r="F49" s="15"/>
      <c r="G49" s="15"/>
      <c r="H49" s="15"/>
      <c r="I49" s="15"/>
      <c r="J49" s="15"/>
    </row>
    <row r="50" spans="1:10" x14ac:dyDescent="0.25">
      <c r="A50" s="15"/>
      <c r="B50" s="15"/>
      <c r="C50" s="46"/>
      <c r="D50" s="15"/>
      <c r="E50" s="15"/>
      <c r="F50" s="15"/>
      <c r="G50" s="15"/>
      <c r="H50" s="15"/>
      <c r="I50" s="15"/>
      <c r="J50" s="15"/>
    </row>
  </sheetData>
  <mergeCells count="11">
    <mergeCell ref="A31:B31"/>
    <mergeCell ref="B1:J1"/>
    <mergeCell ref="A2:J2"/>
    <mergeCell ref="B3:I3"/>
    <mergeCell ref="A4:A5"/>
    <mergeCell ref="B4:B5"/>
    <mergeCell ref="C4:C5"/>
    <mergeCell ref="E4:G4"/>
    <mergeCell ref="H4:H5"/>
    <mergeCell ref="I4:I5"/>
    <mergeCell ref="J4:J5"/>
  </mergeCells>
  <pageMargins left="0.7" right="0.7" top="0.75" bottom="0.75" header="0.3" footer="0.3"/>
  <pageSetup paperSize="9" scale="9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O56"/>
  <sheetViews>
    <sheetView workbookViewId="0">
      <pane ySplit="5" topLeftCell="A6" activePane="bottomLeft" state="frozen"/>
      <selection pane="bottomLeft" activeCell="I23" sqref="I23"/>
    </sheetView>
  </sheetViews>
  <sheetFormatPr defaultRowHeight="15" x14ac:dyDescent="0.25"/>
  <cols>
    <col min="1" max="1" width="0.42578125" customWidth="1"/>
    <col min="2" max="2" width="22.5703125" customWidth="1"/>
    <col min="3" max="3" width="32.5703125" customWidth="1"/>
    <col min="4" max="4" width="14.85546875" style="33" customWidth="1"/>
    <col min="5" max="6" width="13.140625" style="16" hidden="1" customWidth="1"/>
    <col min="7" max="7" width="12" bestFit="1" customWidth="1"/>
    <col min="8" max="8" width="13.140625" customWidth="1"/>
    <col min="9" max="9" width="10.7109375" bestFit="1" customWidth="1"/>
    <col min="10" max="10" width="11.7109375" customWidth="1"/>
    <col min="11" max="11" width="0" hidden="1" customWidth="1"/>
    <col min="12" max="12" width="11.7109375" style="48" customWidth="1"/>
  </cols>
  <sheetData>
    <row r="1" spans="2:41" ht="15.75" x14ac:dyDescent="0.25">
      <c r="B1" s="32"/>
      <c r="C1" s="320" t="s">
        <v>217</v>
      </c>
      <c r="D1" s="320"/>
      <c r="E1" s="320"/>
      <c r="F1" s="320"/>
      <c r="G1" s="320"/>
      <c r="H1" s="320"/>
      <c r="I1" s="320"/>
      <c r="J1" s="320"/>
      <c r="K1" s="320"/>
      <c r="L1" s="320"/>
    </row>
    <row r="2" spans="2:41" ht="15.75" x14ac:dyDescent="0.25">
      <c r="B2" s="320" t="s">
        <v>180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2:41" ht="15.75" x14ac:dyDescent="0.25">
      <c r="B3" s="32"/>
      <c r="C3" s="345" t="s">
        <v>140</v>
      </c>
      <c r="D3" s="345"/>
      <c r="E3" s="345"/>
      <c r="F3" s="345"/>
      <c r="G3" s="345"/>
      <c r="H3" s="345"/>
      <c r="I3" s="345"/>
      <c r="J3" s="345"/>
      <c r="K3" s="345"/>
      <c r="L3" s="345"/>
    </row>
    <row r="4" spans="2:41" ht="15.75" x14ac:dyDescent="0.25">
      <c r="B4" s="346" t="s">
        <v>1</v>
      </c>
      <c r="C4" s="347" t="s">
        <v>2</v>
      </c>
      <c r="D4" s="346" t="s">
        <v>121</v>
      </c>
      <c r="E4" s="263"/>
      <c r="F4" s="263"/>
      <c r="G4" s="346" t="s">
        <v>4</v>
      </c>
      <c r="H4" s="346"/>
      <c r="I4" s="346"/>
      <c r="J4" s="346" t="s">
        <v>5</v>
      </c>
      <c r="K4" s="346" t="s">
        <v>6</v>
      </c>
      <c r="L4" s="348" t="s">
        <v>7</v>
      </c>
    </row>
    <row r="5" spans="2:41" ht="15.75" x14ac:dyDescent="0.25">
      <c r="B5" s="346"/>
      <c r="C5" s="347"/>
      <c r="D5" s="346"/>
      <c r="E5" s="263"/>
      <c r="F5" s="263"/>
      <c r="G5" s="263" t="s">
        <v>8</v>
      </c>
      <c r="H5" s="263" t="s">
        <v>9</v>
      </c>
      <c r="I5" s="263" t="s">
        <v>10</v>
      </c>
      <c r="J5" s="346"/>
      <c r="K5" s="346"/>
      <c r="L5" s="348"/>
    </row>
    <row r="6" spans="2:41" ht="36.75" customHeight="1" x14ac:dyDescent="0.25">
      <c r="B6" s="17" t="s">
        <v>184</v>
      </c>
      <c r="C6" s="299" t="s">
        <v>230</v>
      </c>
      <c r="D6" s="301">
        <v>180</v>
      </c>
      <c r="E6" s="301"/>
      <c r="F6" s="301"/>
      <c r="G6" s="301">
        <v>5.58</v>
      </c>
      <c r="H6" s="301">
        <v>9.18</v>
      </c>
      <c r="I6" s="301">
        <v>28.98</v>
      </c>
      <c r="J6" s="301">
        <v>188.64</v>
      </c>
      <c r="K6" s="301"/>
      <c r="L6" s="302">
        <v>283</v>
      </c>
    </row>
    <row r="7" spans="2:41" ht="15.75" x14ac:dyDescent="0.25">
      <c r="B7" s="1" t="s">
        <v>11</v>
      </c>
      <c r="C7" s="263" t="s">
        <v>188</v>
      </c>
      <c r="D7" s="169">
        <v>37</v>
      </c>
      <c r="E7" s="43">
        <v>250</v>
      </c>
      <c r="F7" s="168">
        <v>4.2</v>
      </c>
      <c r="G7" s="92">
        <v>2.34</v>
      </c>
      <c r="H7" s="92">
        <v>8.43</v>
      </c>
      <c r="I7" s="283">
        <v>13.78</v>
      </c>
      <c r="J7" s="92">
        <v>110.7</v>
      </c>
      <c r="K7" s="43" t="s">
        <v>12</v>
      </c>
      <c r="L7" s="160">
        <v>6.0000999999999998</v>
      </c>
    </row>
    <row r="8" spans="2:41" ht="17.25" customHeight="1" x14ac:dyDescent="0.25">
      <c r="B8" s="6"/>
      <c r="C8" s="43" t="s">
        <v>143</v>
      </c>
      <c r="D8" s="92">
        <v>180</v>
      </c>
      <c r="E8" s="100"/>
      <c r="F8" s="100">
        <v>200</v>
      </c>
      <c r="G8" s="284">
        <v>2.2400000000000002</v>
      </c>
      <c r="H8" s="284">
        <v>2.3199999999999998</v>
      </c>
      <c r="I8" s="284">
        <v>17.55</v>
      </c>
      <c r="J8" s="284">
        <v>104.62</v>
      </c>
      <c r="K8" s="12"/>
      <c r="L8" s="41">
        <v>126</v>
      </c>
    </row>
    <row r="9" spans="2:41" ht="20.25" customHeight="1" x14ac:dyDescent="0.25">
      <c r="B9" s="1" t="s">
        <v>20</v>
      </c>
      <c r="C9" s="7"/>
      <c r="D9" s="152">
        <v>397</v>
      </c>
      <c r="E9" s="152">
        <f>E7+E8</f>
        <v>250</v>
      </c>
      <c r="F9" s="152">
        <f>F7+F8</f>
        <v>204.2</v>
      </c>
      <c r="G9" s="100">
        <v>10.16</v>
      </c>
      <c r="H9" s="100" t="s">
        <v>232</v>
      </c>
      <c r="I9" s="100">
        <v>60.31</v>
      </c>
      <c r="J9" s="100">
        <v>403.96</v>
      </c>
      <c r="K9" s="17">
        <f>K7+K8</f>
        <v>93</v>
      </c>
      <c r="L9" s="41"/>
    </row>
    <row r="10" spans="2:41" ht="15.75" x14ac:dyDescent="0.25">
      <c r="B10" s="1" t="s">
        <v>21</v>
      </c>
      <c r="C10" s="7" t="s">
        <v>96</v>
      </c>
      <c r="D10" s="43">
        <v>100</v>
      </c>
      <c r="E10" s="43"/>
      <c r="F10" s="43"/>
      <c r="G10" s="158">
        <v>0.5</v>
      </c>
      <c r="H10" s="158">
        <v>0.1</v>
      </c>
      <c r="I10" s="158">
        <v>10.1</v>
      </c>
      <c r="J10" s="158">
        <v>46</v>
      </c>
      <c r="K10" s="18"/>
      <c r="L10" s="41">
        <v>532</v>
      </c>
    </row>
    <row r="11" spans="2:41" s="42" customFormat="1" ht="15.75" x14ac:dyDescent="0.25">
      <c r="B11" s="1" t="s">
        <v>144</v>
      </c>
      <c r="C11" s="7"/>
      <c r="D11" s="152">
        <v>100</v>
      </c>
      <c r="E11" s="152"/>
      <c r="F11" s="152"/>
      <c r="G11" s="209">
        <v>0.5</v>
      </c>
      <c r="H11" s="209">
        <v>0.1</v>
      </c>
      <c r="I11" s="209">
        <v>10.1</v>
      </c>
      <c r="J11" s="209">
        <v>46</v>
      </c>
      <c r="K11" s="18">
        <v>13</v>
      </c>
      <c r="L11" s="4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</row>
    <row r="12" spans="2:41" ht="31.5" x14ac:dyDescent="0.25">
      <c r="B12" s="1" t="s">
        <v>24</v>
      </c>
      <c r="C12" s="164" t="s">
        <v>198</v>
      </c>
      <c r="D12" s="164">
        <v>50</v>
      </c>
      <c r="E12" s="13">
        <v>60</v>
      </c>
      <c r="F12" s="164">
        <v>1</v>
      </c>
      <c r="G12" s="164">
        <v>0.48</v>
      </c>
      <c r="H12" s="164">
        <v>2.56</v>
      </c>
      <c r="I12" s="164">
        <v>1.71</v>
      </c>
      <c r="J12" s="164">
        <v>36.85</v>
      </c>
      <c r="K12" s="241">
        <v>32</v>
      </c>
      <c r="L12" s="41">
        <v>20</v>
      </c>
    </row>
    <row r="13" spans="2:41" ht="15.75" x14ac:dyDescent="0.25">
      <c r="B13" s="1"/>
      <c r="C13" s="126" t="s">
        <v>145</v>
      </c>
      <c r="D13" s="43">
        <v>180</v>
      </c>
      <c r="E13" s="18">
        <v>200</v>
      </c>
      <c r="F13" s="17">
        <v>200</v>
      </c>
      <c r="G13" s="92">
        <v>6.12</v>
      </c>
      <c r="H13" s="92">
        <v>4.5599999999999996</v>
      </c>
      <c r="I13" s="92">
        <v>12.6</v>
      </c>
      <c r="J13" s="92">
        <v>120.3</v>
      </c>
      <c r="K13" s="12"/>
      <c r="L13" s="41">
        <v>42</v>
      </c>
    </row>
    <row r="14" spans="2:41" ht="31.5" x14ac:dyDescent="0.25">
      <c r="B14" s="1"/>
      <c r="C14" s="58" t="s">
        <v>222</v>
      </c>
      <c r="D14" s="92">
        <v>80</v>
      </c>
      <c r="E14" s="61">
        <v>180</v>
      </c>
      <c r="F14" s="264">
        <v>180</v>
      </c>
      <c r="G14" s="92">
        <v>8.4700000000000006</v>
      </c>
      <c r="H14" s="92">
        <v>8.1199999999999992</v>
      </c>
      <c r="I14" s="92">
        <v>11.41</v>
      </c>
      <c r="J14" s="92">
        <v>167.3</v>
      </c>
      <c r="K14" s="12"/>
      <c r="L14" s="41">
        <v>381</v>
      </c>
    </row>
    <row r="15" spans="2:41" ht="15.75" x14ac:dyDescent="0.25">
      <c r="B15" s="1"/>
      <c r="C15" s="7" t="s">
        <v>200</v>
      </c>
      <c r="D15" s="43">
        <v>100</v>
      </c>
      <c r="E15" s="12"/>
      <c r="F15" s="12"/>
      <c r="G15" s="112">
        <v>4.75</v>
      </c>
      <c r="H15" s="112">
        <v>3.87</v>
      </c>
      <c r="I15" s="112">
        <v>27.62</v>
      </c>
      <c r="J15" s="112">
        <v>153.5</v>
      </c>
      <c r="K15" s="285"/>
      <c r="L15" s="41">
        <v>679</v>
      </c>
    </row>
    <row r="16" spans="2:41" ht="15.75" x14ac:dyDescent="0.25">
      <c r="B16" s="1"/>
      <c r="C16" s="43" t="s">
        <v>153</v>
      </c>
      <c r="D16" s="43">
        <v>200</v>
      </c>
      <c r="E16" s="12">
        <v>200</v>
      </c>
      <c r="F16" s="263">
        <v>200</v>
      </c>
      <c r="G16" s="158">
        <v>0.13</v>
      </c>
      <c r="H16" s="158">
        <v>0</v>
      </c>
      <c r="I16" s="158">
        <v>11.86</v>
      </c>
      <c r="J16" s="158">
        <v>48.6</v>
      </c>
      <c r="K16" s="12"/>
      <c r="L16" s="41">
        <v>132</v>
      </c>
    </row>
    <row r="17" spans="2:18" ht="15.75" x14ac:dyDescent="0.25">
      <c r="B17" s="1"/>
      <c r="C17" s="7" t="s">
        <v>49</v>
      </c>
      <c r="D17" s="43">
        <v>30</v>
      </c>
      <c r="E17" s="12"/>
      <c r="F17" s="12"/>
      <c r="G17" s="205">
        <v>2.2799999999999998</v>
      </c>
      <c r="H17" s="205">
        <v>0.18</v>
      </c>
      <c r="I17" s="205">
        <v>15.69</v>
      </c>
      <c r="J17" s="205">
        <v>69.900000000000006</v>
      </c>
      <c r="K17" s="9"/>
      <c r="L17" s="97" t="s">
        <v>35</v>
      </c>
    </row>
    <row r="18" spans="2:18" ht="15.75" x14ac:dyDescent="0.25">
      <c r="B18" s="1"/>
      <c r="C18" s="7" t="s">
        <v>191</v>
      </c>
      <c r="D18" s="43">
        <v>20</v>
      </c>
      <c r="E18" s="12"/>
      <c r="F18" s="12"/>
      <c r="G18" s="9">
        <v>1.3</v>
      </c>
      <c r="H18" s="9">
        <v>0.21</v>
      </c>
      <c r="I18" s="9">
        <v>6.68</v>
      </c>
      <c r="J18" s="9">
        <v>38</v>
      </c>
      <c r="K18" s="9"/>
      <c r="L18" s="97" t="s">
        <v>35</v>
      </c>
    </row>
    <row r="19" spans="2:18" ht="15.75" x14ac:dyDescent="0.25">
      <c r="B19" s="1" t="s">
        <v>38</v>
      </c>
      <c r="C19" s="7"/>
      <c r="D19" s="152">
        <v>600</v>
      </c>
      <c r="E19" s="12"/>
      <c r="F19" s="12"/>
      <c r="G19" s="100">
        <f>G18+G17+G16+G15+G14+G13+G12</f>
        <v>23.53</v>
      </c>
      <c r="H19" s="101">
        <f>H18+H17+H16+H15+H14+H13+H12</f>
        <v>19.499999999999996</v>
      </c>
      <c r="I19" s="101">
        <f>I18+I17+I16+I15+I14+I13+I12</f>
        <v>87.569999999999979</v>
      </c>
      <c r="J19" s="100">
        <f>J18+J17+J16+J15+J14+J13+J12</f>
        <v>634.45000000000005</v>
      </c>
      <c r="K19" s="61"/>
      <c r="L19" s="22"/>
    </row>
    <row r="20" spans="2:18" ht="15.75" x14ac:dyDescent="0.25">
      <c r="B20" s="156" t="s">
        <v>39</v>
      </c>
      <c r="C20" s="236" t="s">
        <v>228</v>
      </c>
      <c r="D20" s="92">
        <v>50</v>
      </c>
      <c r="E20" s="237">
        <v>80</v>
      </c>
      <c r="F20" s="92">
        <v>6.32</v>
      </c>
      <c r="G20" s="164">
        <v>1.9</v>
      </c>
      <c r="H20" s="164">
        <v>1.4</v>
      </c>
      <c r="I20" s="164">
        <v>38.799999999999997</v>
      </c>
      <c r="J20" s="164">
        <v>169</v>
      </c>
      <c r="K20" s="43">
        <v>235</v>
      </c>
      <c r="L20" s="160">
        <v>26</v>
      </c>
    </row>
    <row r="21" spans="2:18" ht="15.75" x14ac:dyDescent="0.25">
      <c r="B21" s="152"/>
      <c r="C21" s="43" t="s">
        <v>190</v>
      </c>
      <c r="D21" s="43">
        <v>200</v>
      </c>
      <c r="E21" s="43">
        <v>200</v>
      </c>
      <c r="F21" s="43">
        <v>200</v>
      </c>
      <c r="G21" s="158">
        <v>5.6</v>
      </c>
      <c r="H21" s="158">
        <v>6</v>
      </c>
      <c r="I21" s="158">
        <v>8.1</v>
      </c>
      <c r="J21" s="158">
        <v>107.37</v>
      </c>
      <c r="K21" s="152"/>
      <c r="L21" s="160">
        <v>3</v>
      </c>
      <c r="M21" s="44"/>
      <c r="N21" s="44"/>
      <c r="O21" s="44"/>
      <c r="P21" s="44"/>
      <c r="Q21" s="44"/>
    </row>
    <row r="22" spans="2:18" ht="15.75" x14ac:dyDescent="0.25">
      <c r="B22" s="1"/>
      <c r="C22" s="7"/>
      <c r="D22" s="43"/>
      <c r="E22" s="43"/>
      <c r="F22" s="43"/>
      <c r="G22" s="158"/>
      <c r="H22" s="164"/>
      <c r="I22" s="164"/>
      <c r="J22" s="164"/>
      <c r="K22" s="22"/>
      <c r="L22" s="9"/>
      <c r="M22" s="44"/>
      <c r="N22" s="44"/>
      <c r="O22" s="44"/>
      <c r="P22" s="44"/>
      <c r="Q22" s="44"/>
      <c r="R22" s="44"/>
    </row>
    <row r="23" spans="2:18" ht="15.75" x14ac:dyDescent="0.25">
      <c r="B23" s="1" t="s">
        <v>40</v>
      </c>
      <c r="C23" s="7"/>
      <c r="D23" s="152">
        <f>D22+D21+D20</f>
        <v>250</v>
      </c>
      <c r="E23" s="43"/>
      <c r="F23" s="43"/>
      <c r="G23" s="101">
        <f>G20+G21+G22</f>
        <v>7.5</v>
      </c>
      <c r="H23" s="101">
        <f>H22+H21+H20</f>
        <v>7.4</v>
      </c>
      <c r="I23" s="101">
        <f>I20+I21+I22</f>
        <v>46.9</v>
      </c>
      <c r="J23" s="101">
        <f>J20+J21+J22</f>
        <v>276.37</v>
      </c>
      <c r="K23" s="22"/>
      <c r="L23" s="41"/>
      <c r="M23" s="44"/>
      <c r="N23" s="44"/>
      <c r="O23" s="44"/>
      <c r="P23" s="44"/>
      <c r="Q23" s="44"/>
      <c r="R23" s="44"/>
    </row>
    <row r="24" spans="2:18" ht="21" customHeight="1" x14ac:dyDescent="0.25">
      <c r="B24" s="344" t="s">
        <v>146</v>
      </c>
      <c r="C24" s="344"/>
      <c r="D24" s="43">
        <f>D23+D19+D11+D9</f>
        <v>1347</v>
      </c>
      <c r="E24" s="12"/>
      <c r="F24" s="12"/>
      <c r="G24" s="101">
        <f>G9+G11+G19+G23</f>
        <v>41.69</v>
      </c>
      <c r="H24" s="101">
        <v>46.93</v>
      </c>
      <c r="I24" s="101">
        <f>I9+I11+I19+I23</f>
        <v>204.87999999999997</v>
      </c>
      <c r="J24" s="101">
        <f>J9+J11+J19+J23</f>
        <v>1360.7800000000002</v>
      </c>
      <c r="K24" s="14" t="e">
        <f>#REF!+K11+#REF!+K23</f>
        <v>#REF!</v>
      </c>
      <c r="L24" s="41"/>
      <c r="M24" s="45"/>
      <c r="N24" s="45"/>
      <c r="O24" s="44"/>
      <c r="P24" s="44"/>
      <c r="Q24" s="44"/>
    </row>
    <row r="25" spans="2:18" ht="15.75" x14ac:dyDescent="0.25">
      <c r="B25" s="116"/>
      <c r="C25" s="117" t="s">
        <v>161</v>
      </c>
      <c r="D25" s="117">
        <v>1250</v>
      </c>
      <c r="E25" s="117"/>
      <c r="F25" s="118">
        <v>40.5</v>
      </c>
      <c r="G25" s="158">
        <v>40.5</v>
      </c>
      <c r="H25" s="158">
        <v>45</v>
      </c>
      <c r="I25" s="158">
        <v>195.75</v>
      </c>
      <c r="J25" s="158">
        <v>1350</v>
      </c>
      <c r="K25" s="119">
        <v>196</v>
      </c>
      <c r="L25" s="119"/>
    </row>
    <row r="26" spans="2:18" x14ac:dyDescent="0.25">
      <c r="B26" s="116"/>
      <c r="C26" s="116" t="s">
        <v>162</v>
      </c>
      <c r="D26" s="133"/>
      <c r="E26" s="116"/>
      <c r="F26" s="116"/>
      <c r="G26" s="120">
        <f>G25-G24</f>
        <v>-1.1899999999999977</v>
      </c>
      <c r="H26" s="120">
        <f>H25-H24</f>
        <v>-1.9299999999999997</v>
      </c>
      <c r="I26" s="120">
        <f>I25-I24</f>
        <v>-9.129999999999967</v>
      </c>
      <c r="J26" s="120">
        <f>J25-J24</f>
        <v>-10.7800000000002</v>
      </c>
      <c r="K26" s="116"/>
      <c r="L26" s="134"/>
    </row>
    <row r="27" spans="2:18" x14ac:dyDescent="0.25">
      <c r="B27" s="116"/>
      <c r="C27" s="116" t="s">
        <v>163</v>
      </c>
      <c r="D27" s="133"/>
      <c r="E27" s="116"/>
      <c r="F27" s="116"/>
      <c r="G27" s="121">
        <f>G24/G25</f>
        <v>1.0293827160493827</v>
      </c>
      <c r="H27" s="121">
        <f>H24/H25</f>
        <v>1.042888888888889</v>
      </c>
      <c r="I27" s="121">
        <f>I24/I25</f>
        <v>1.0466411238825031</v>
      </c>
      <c r="J27" s="121">
        <f>J24/J25</f>
        <v>1.0079851851851853</v>
      </c>
      <c r="K27" s="116"/>
      <c r="L27" s="134"/>
    </row>
    <row r="28" spans="2:18" x14ac:dyDescent="0.25">
      <c r="B28" s="116"/>
      <c r="C28" s="116"/>
      <c r="D28" s="133"/>
      <c r="E28" s="116"/>
      <c r="F28" s="116"/>
      <c r="G28" s="116"/>
      <c r="H28" s="116"/>
      <c r="I28" s="116"/>
      <c r="J28" s="116"/>
      <c r="K28" s="116"/>
      <c r="L28" s="134"/>
    </row>
    <row r="29" spans="2:18" x14ac:dyDescent="0.25">
      <c r="B29" s="128"/>
      <c r="C29" s="128"/>
      <c r="D29" s="129"/>
      <c r="E29" s="128"/>
      <c r="F29" s="128"/>
      <c r="G29" s="128"/>
      <c r="H29" s="128"/>
      <c r="I29" s="128"/>
      <c r="J29" s="128"/>
      <c r="K29" s="128"/>
      <c r="L29" s="130"/>
    </row>
    <row r="30" spans="2:18" x14ac:dyDescent="0.25">
      <c r="B30" s="34"/>
      <c r="C30" s="34"/>
      <c r="D30" s="131"/>
      <c r="E30" s="34"/>
      <c r="F30" s="34"/>
      <c r="G30" s="34"/>
      <c r="H30" s="34"/>
      <c r="I30" s="34"/>
      <c r="J30" s="34"/>
      <c r="K30" s="34"/>
      <c r="L30" s="132"/>
    </row>
    <row r="31" spans="2:18" x14ac:dyDescent="0.25">
      <c r="B31" s="15"/>
      <c r="C31" s="15"/>
      <c r="D31" s="46"/>
      <c r="E31" s="15"/>
      <c r="F31" s="15"/>
      <c r="G31" s="15"/>
      <c r="H31" s="15"/>
      <c r="I31" s="15"/>
      <c r="J31" s="15"/>
      <c r="K31" s="15"/>
      <c r="L31" s="47"/>
    </row>
    <row r="32" spans="2:18" x14ac:dyDescent="0.25">
      <c r="B32" s="15"/>
      <c r="C32" s="15"/>
      <c r="D32" s="46"/>
      <c r="E32" s="15"/>
      <c r="F32" s="15"/>
      <c r="G32" s="15"/>
      <c r="H32" s="15"/>
      <c r="I32" s="15"/>
      <c r="J32" s="15"/>
      <c r="K32" s="15"/>
      <c r="L32" s="47"/>
    </row>
    <row r="33" spans="2:12" x14ac:dyDescent="0.25">
      <c r="B33" s="15"/>
      <c r="C33" s="15"/>
      <c r="D33" s="46"/>
      <c r="E33" s="15"/>
      <c r="F33" s="15"/>
      <c r="G33" s="15"/>
      <c r="H33" s="15"/>
      <c r="I33" s="15"/>
      <c r="J33" s="15"/>
      <c r="K33" s="15"/>
      <c r="L33" s="47"/>
    </row>
    <row r="34" spans="2:12" x14ac:dyDescent="0.25">
      <c r="B34" s="15"/>
      <c r="C34" s="15"/>
      <c r="D34" s="46"/>
      <c r="E34" s="15"/>
      <c r="F34" s="15"/>
      <c r="G34" s="15"/>
      <c r="H34" s="15"/>
      <c r="I34" s="15"/>
      <c r="J34" s="15"/>
      <c r="K34" s="15"/>
      <c r="L34" s="47"/>
    </row>
    <row r="35" spans="2:12" x14ac:dyDescent="0.25">
      <c r="B35" s="15"/>
      <c r="C35" s="15"/>
      <c r="D35" s="46"/>
      <c r="E35" s="15"/>
      <c r="F35" s="15"/>
      <c r="G35" s="15"/>
      <c r="H35" s="15"/>
      <c r="I35" s="15"/>
      <c r="J35" s="15"/>
      <c r="K35" s="15"/>
      <c r="L35" s="47"/>
    </row>
    <row r="36" spans="2:12" x14ac:dyDescent="0.25">
      <c r="B36" s="15"/>
      <c r="C36" s="15"/>
      <c r="D36" s="46"/>
      <c r="E36" s="15"/>
      <c r="F36" s="15"/>
      <c r="G36" s="15"/>
      <c r="H36" s="15"/>
      <c r="I36" s="15"/>
      <c r="J36" s="15"/>
      <c r="K36" s="15"/>
      <c r="L36" s="47"/>
    </row>
    <row r="37" spans="2:12" x14ac:dyDescent="0.25">
      <c r="B37" s="15"/>
      <c r="C37" s="15"/>
      <c r="D37" s="46"/>
      <c r="E37" s="15"/>
      <c r="F37" s="15"/>
      <c r="G37" s="15"/>
      <c r="H37" s="15"/>
      <c r="I37" s="15"/>
      <c r="J37" s="15"/>
      <c r="K37" s="15"/>
      <c r="L37" s="47"/>
    </row>
    <row r="38" spans="2:12" x14ac:dyDescent="0.25">
      <c r="B38" s="15"/>
      <c r="C38" s="15"/>
      <c r="D38" s="46"/>
      <c r="E38" s="15"/>
      <c r="F38" s="15"/>
      <c r="G38" s="15"/>
      <c r="H38" s="15"/>
      <c r="I38" s="15"/>
      <c r="J38" s="15"/>
      <c r="K38" s="15"/>
      <c r="L38" s="47"/>
    </row>
    <row r="39" spans="2:12" x14ac:dyDescent="0.25">
      <c r="B39" s="15"/>
      <c r="C39" s="15"/>
      <c r="D39" s="46"/>
      <c r="E39" s="15"/>
      <c r="F39" s="15"/>
      <c r="G39" s="15"/>
      <c r="H39" s="15"/>
      <c r="I39" s="15"/>
      <c r="J39" s="15"/>
      <c r="K39" s="15"/>
      <c r="L39" s="47"/>
    </row>
    <row r="40" spans="2:12" x14ac:dyDescent="0.25">
      <c r="B40" s="15"/>
      <c r="C40" s="15"/>
      <c r="D40" s="46"/>
      <c r="E40" s="15"/>
      <c r="F40" s="15"/>
      <c r="G40" s="15"/>
      <c r="H40" s="15"/>
      <c r="I40" s="15"/>
      <c r="J40" s="15"/>
      <c r="K40" s="15"/>
      <c r="L40" s="47"/>
    </row>
    <row r="41" spans="2:12" x14ac:dyDescent="0.25">
      <c r="B41" s="15"/>
      <c r="C41" s="15"/>
      <c r="D41" s="46"/>
      <c r="E41" s="15"/>
      <c r="F41" s="15"/>
      <c r="G41" s="15"/>
      <c r="H41" s="15"/>
      <c r="I41" s="15"/>
      <c r="J41" s="15"/>
      <c r="K41" s="15"/>
      <c r="L41" s="47"/>
    </row>
    <row r="42" spans="2:12" x14ac:dyDescent="0.25">
      <c r="B42" s="15"/>
      <c r="C42" s="15"/>
      <c r="D42" s="46"/>
      <c r="E42" s="15"/>
      <c r="F42" s="15"/>
      <c r="G42" s="15"/>
      <c r="H42" s="15"/>
      <c r="I42" s="15"/>
      <c r="J42" s="15"/>
      <c r="K42" s="15"/>
      <c r="L42" s="47"/>
    </row>
    <row r="43" spans="2:12" x14ac:dyDescent="0.25">
      <c r="B43" s="15"/>
      <c r="C43" s="15"/>
      <c r="D43" s="46"/>
      <c r="E43" s="15"/>
      <c r="F43" s="15"/>
      <c r="G43" s="15"/>
      <c r="H43" s="15"/>
      <c r="I43" s="15"/>
      <c r="J43" s="15"/>
      <c r="K43" s="15"/>
      <c r="L43" s="47"/>
    </row>
    <row r="44" spans="2:12" x14ac:dyDescent="0.25">
      <c r="B44" s="15"/>
      <c r="C44" s="15"/>
      <c r="D44" s="46"/>
      <c r="E44" s="15"/>
      <c r="F44" s="15"/>
      <c r="G44" s="15"/>
      <c r="H44" s="15"/>
      <c r="I44" s="15"/>
      <c r="J44" s="15"/>
      <c r="K44" s="15"/>
      <c r="L44" s="47"/>
    </row>
    <row r="45" spans="2:12" x14ac:dyDescent="0.25">
      <c r="B45" s="15"/>
      <c r="C45" s="15"/>
      <c r="D45" s="46"/>
      <c r="E45" s="15"/>
      <c r="F45" s="15"/>
      <c r="G45" s="15"/>
      <c r="H45" s="15"/>
      <c r="I45" s="15"/>
      <c r="J45" s="15"/>
      <c r="K45" s="15"/>
      <c r="L45" s="47"/>
    </row>
    <row r="46" spans="2:12" x14ac:dyDescent="0.25">
      <c r="B46" s="15"/>
      <c r="C46" s="15"/>
      <c r="D46" s="46"/>
      <c r="E46" s="15"/>
      <c r="F46" s="15"/>
      <c r="G46" s="15"/>
      <c r="H46" s="15"/>
      <c r="I46" s="15"/>
      <c r="J46" s="15"/>
      <c r="K46" s="15"/>
      <c r="L46" s="47"/>
    </row>
    <row r="47" spans="2:12" x14ac:dyDescent="0.25">
      <c r="B47" s="15"/>
      <c r="C47" s="15"/>
      <c r="D47" s="46"/>
      <c r="E47" s="15"/>
      <c r="F47" s="15"/>
      <c r="G47" s="15"/>
      <c r="H47" s="15"/>
      <c r="I47" s="15"/>
      <c r="J47" s="15"/>
      <c r="K47" s="15"/>
      <c r="L47" s="47"/>
    </row>
    <row r="48" spans="2:12" x14ac:dyDescent="0.25">
      <c r="B48" s="15"/>
      <c r="C48" s="15"/>
      <c r="D48" s="46"/>
      <c r="E48" s="15"/>
      <c r="F48" s="15"/>
      <c r="G48" s="15"/>
      <c r="H48" s="15"/>
      <c r="I48" s="15"/>
      <c r="J48" s="15"/>
      <c r="K48" s="15"/>
      <c r="L48" s="47"/>
    </row>
    <row r="49" spans="2:12" x14ac:dyDescent="0.25">
      <c r="B49" s="15"/>
      <c r="C49" s="15"/>
      <c r="D49" s="46"/>
      <c r="E49" s="15"/>
      <c r="F49" s="15"/>
      <c r="G49" s="15"/>
      <c r="H49" s="15"/>
      <c r="I49" s="15"/>
      <c r="J49" s="15"/>
      <c r="K49" s="15"/>
      <c r="L49" s="47"/>
    </row>
    <row r="50" spans="2:12" x14ac:dyDescent="0.25">
      <c r="B50" s="15"/>
      <c r="C50" s="15"/>
      <c r="D50" s="46"/>
      <c r="E50" s="15"/>
      <c r="F50" s="15"/>
      <c r="G50" s="15"/>
      <c r="H50" s="15"/>
      <c r="I50" s="15"/>
      <c r="J50" s="15"/>
      <c r="K50" s="15"/>
      <c r="L50" s="47"/>
    </row>
    <row r="51" spans="2:12" x14ac:dyDescent="0.25">
      <c r="B51" s="15"/>
      <c r="C51" s="15"/>
      <c r="D51" s="46"/>
      <c r="E51" s="15"/>
      <c r="F51" s="15"/>
      <c r="G51" s="15"/>
      <c r="H51" s="15"/>
      <c r="I51" s="15"/>
      <c r="J51" s="15"/>
      <c r="K51" s="15"/>
      <c r="L51" s="47"/>
    </row>
    <row r="52" spans="2:12" x14ac:dyDescent="0.25">
      <c r="B52" s="15"/>
      <c r="C52" s="15"/>
      <c r="D52" s="46"/>
      <c r="E52" s="15"/>
      <c r="F52" s="15"/>
      <c r="G52" s="15"/>
      <c r="H52" s="15"/>
      <c r="I52" s="15"/>
      <c r="J52" s="15"/>
      <c r="K52" s="15"/>
      <c r="L52" s="47"/>
    </row>
    <row r="53" spans="2:12" x14ac:dyDescent="0.25">
      <c r="B53" s="15"/>
      <c r="C53" s="15"/>
      <c r="D53" s="46"/>
      <c r="E53" s="15"/>
      <c r="F53" s="15"/>
      <c r="G53" s="15"/>
      <c r="H53" s="15"/>
      <c r="I53" s="15"/>
      <c r="J53" s="15"/>
      <c r="K53" s="15"/>
      <c r="L53" s="47"/>
    </row>
    <row r="54" spans="2:12" x14ac:dyDescent="0.25">
      <c r="B54" s="15"/>
      <c r="C54" s="15"/>
      <c r="D54" s="46"/>
      <c r="E54" s="15"/>
      <c r="F54" s="15"/>
      <c r="G54" s="15"/>
      <c r="H54" s="15"/>
      <c r="I54" s="15"/>
      <c r="J54" s="15"/>
      <c r="K54" s="15"/>
      <c r="L54" s="47"/>
    </row>
    <row r="55" spans="2:12" x14ac:dyDescent="0.25">
      <c r="B55" s="15"/>
      <c r="C55" s="15"/>
      <c r="D55" s="46"/>
      <c r="E55" s="15"/>
      <c r="F55" s="15"/>
      <c r="G55" s="15"/>
      <c r="H55" s="15"/>
      <c r="I55" s="15"/>
      <c r="J55" s="15"/>
      <c r="K55" s="15"/>
      <c r="L55" s="47"/>
    </row>
    <row r="56" spans="2:12" x14ac:dyDescent="0.25">
      <c r="B56" s="15"/>
      <c r="C56" s="15"/>
      <c r="D56" s="46"/>
      <c r="E56" s="15"/>
      <c r="F56" s="15"/>
      <c r="G56" s="15"/>
      <c r="H56" s="15"/>
      <c r="I56" s="15"/>
      <c r="J56" s="15"/>
      <c r="K56" s="15"/>
      <c r="L56" s="47"/>
    </row>
  </sheetData>
  <mergeCells count="11">
    <mergeCell ref="B24:C24"/>
    <mergeCell ref="C1:L1"/>
    <mergeCell ref="B2:L2"/>
    <mergeCell ref="C3:L3"/>
    <mergeCell ref="B4:B5"/>
    <mergeCell ref="C4:C5"/>
    <mergeCell ref="D4:D5"/>
    <mergeCell ref="G4:I4"/>
    <mergeCell ref="J4:J5"/>
    <mergeCell ref="K4:K5"/>
    <mergeCell ref="L4:L5"/>
  </mergeCells>
  <pageMargins left="0.70866141732283472" right="0.70866141732283472" top="0.15748031496062992" bottom="0.15748031496062992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7"/>
  <sheetViews>
    <sheetView zoomScale="91" zoomScaleNormal="91" workbookViewId="0">
      <pane ySplit="5" topLeftCell="A6" activePane="bottomLeft" state="frozen"/>
      <selection pane="bottomLeft" activeCell="B15" sqref="B15"/>
    </sheetView>
  </sheetViews>
  <sheetFormatPr defaultRowHeight="15" x14ac:dyDescent="0.25"/>
  <cols>
    <col min="1" max="1" width="18.28515625" style="15" customWidth="1"/>
    <col min="2" max="2" width="36" customWidth="1"/>
    <col min="3" max="3" width="9.7109375" style="54" customWidth="1"/>
    <col min="4" max="5" width="13.140625" style="16" hidden="1" customWidth="1"/>
    <col min="6" max="6" width="11.85546875" bestFit="1" customWidth="1"/>
    <col min="7" max="7" width="10.5703125" customWidth="1"/>
    <col min="8" max="8" width="11.140625" customWidth="1"/>
    <col min="9" max="9" width="12.140625" customWidth="1"/>
    <col min="10" max="10" width="9.140625" style="48"/>
  </cols>
  <sheetData>
    <row r="1" spans="1:10" ht="15.75" x14ac:dyDescent="0.25">
      <c r="A1" s="136"/>
      <c r="B1" s="350" t="s">
        <v>217</v>
      </c>
      <c r="C1" s="350"/>
      <c r="D1" s="350"/>
      <c r="E1" s="350"/>
      <c r="F1" s="350"/>
      <c r="G1" s="350"/>
      <c r="H1" s="350"/>
      <c r="I1" s="350"/>
      <c r="J1" s="350"/>
    </row>
    <row r="2" spans="1:10" ht="15.75" x14ac:dyDescent="0.25">
      <c r="A2" s="350" t="s">
        <v>178</v>
      </c>
      <c r="B2" s="350"/>
      <c r="C2" s="350"/>
      <c r="D2" s="350"/>
      <c r="E2" s="350"/>
      <c r="F2" s="350"/>
      <c r="G2" s="350"/>
      <c r="H2" s="350"/>
      <c r="I2" s="350"/>
      <c r="J2" s="350"/>
    </row>
    <row r="3" spans="1:10" ht="15.75" x14ac:dyDescent="0.25">
      <c r="A3" s="62"/>
      <c r="B3" s="350" t="s">
        <v>147</v>
      </c>
      <c r="C3" s="350"/>
      <c r="D3" s="350"/>
      <c r="E3" s="350"/>
      <c r="F3" s="350"/>
      <c r="G3" s="350"/>
      <c r="H3" s="350"/>
      <c r="I3" s="350"/>
      <c r="J3" s="350"/>
    </row>
    <row r="4" spans="1:10" ht="34.9" customHeight="1" x14ac:dyDescent="0.25">
      <c r="A4" s="351" t="s">
        <v>1</v>
      </c>
      <c r="B4" s="60" t="s">
        <v>2</v>
      </c>
      <c r="C4" s="60" t="s">
        <v>177</v>
      </c>
      <c r="D4" s="55"/>
      <c r="E4" s="55"/>
      <c r="F4" s="352" t="s">
        <v>4</v>
      </c>
      <c r="G4" s="352"/>
      <c r="H4" s="352"/>
      <c r="I4" s="60" t="s">
        <v>5</v>
      </c>
      <c r="J4" s="20" t="s">
        <v>7</v>
      </c>
    </row>
    <row r="5" spans="1:10" ht="15.75" x14ac:dyDescent="0.25">
      <c r="A5" s="351"/>
      <c r="B5" s="60"/>
      <c r="C5" s="60"/>
      <c r="D5" s="55"/>
      <c r="E5" s="55"/>
      <c r="F5" s="88" t="s">
        <v>8</v>
      </c>
      <c r="G5" s="88" t="s">
        <v>9</v>
      </c>
      <c r="H5" s="88" t="s">
        <v>10</v>
      </c>
      <c r="I5" s="60"/>
      <c r="J5" s="20"/>
    </row>
    <row r="6" spans="1:10" ht="15.75" x14ac:dyDescent="0.25">
      <c r="A6" s="37" t="s">
        <v>183</v>
      </c>
      <c r="B6" s="60"/>
      <c r="C6" s="60"/>
      <c r="D6" s="55"/>
      <c r="E6" s="55"/>
      <c r="F6" s="88"/>
      <c r="G6" s="88"/>
      <c r="H6" s="88"/>
      <c r="I6" s="60"/>
      <c r="J6" s="60"/>
    </row>
    <row r="7" spans="1:10" ht="18.600000000000001" customHeight="1" x14ac:dyDescent="0.25">
      <c r="A7" s="58" t="s">
        <v>11</v>
      </c>
      <c r="B7" s="60" t="s">
        <v>148</v>
      </c>
      <c r="C7" s="125">
        <v>180</v>
      </c>
      <c r="D7" s="57">
        <v>250</v>
      </c>
      <c r="E7" s="57">
        <v>200</v>
      </c>
      <c r="F7" s="9">
        <v>5.76</v>
      </c>
      <c r="G7" s="9">
        <v>9.1</v>
      </c>
      <c r="H7" s="9">
        <v>24.24</v>
      </c>
      <c r="I7" s="9">
        <v>185.7</v>
      </c>
      <c r="J7" s="76">
        <v>66</v>
      </c>
    </row>
    <row r="8" spans="1:10" ht="15.75" x14ac:dyDescent="0.25">
      <c r="A8" s="62"/>
      <c r="B8" s="60" t="s">
        <v>214</v>
      </c>
      <c r="C8" s="56">
        <v>37</v>
      </c>
      <c r="D8" s="57">
        <v>38</v>
      </c>
      <c r="E8" s="57">
        <v>40</v>
      </c>
      <c r="F8" s="9">
        <v>2.34</v>
      </c>
      <c r="G8" s="9">
        <v>8.43</v>
      </c>
      <c r="H8" s="9">
        <v>13.78</v>
      </c>
      <c r="I8" s="9">
        <v>110.7</v>
      </c>
      <c r="J8" s="76" t="s">
        <v>194</v>
      </c>
    </row>
    <row r="9" spans="1:10" ht="15.75" x14ac:dyDescent="0.25">
      <c r="A9" s="62"/>
      <c r="B9" s="60" t="s">
        <v>149</v>
      </c>
      <c r="C9" s="56">
        <v>180</v>
      </c>
      <c r="D9" s="57"/>
      <c r="E9" s="57">
        <v>200</v>
      </c>
      <c r="F9" s="9">
        <v>2.88</v>
      </c>
      <c r="G9" s="9">
        <v>3.55</v>
      </c>
      <c r="H9" s="9">
        <v>13.57</v>
      </c>
      <c r="I9" s="9">
        <v>113.3</v>
      </c>
      <c r="J9" s="76">
        <v>9.4</v>
      </c>
    </row>
    <row r="10" spans="1:10" s="15" customFormat="1" ht="21" customHeight="1" x14ac:dyDescent="0.25">
      <c r="A10" s="37" t="s">
        <v>20</v>
      </c>
      <c r="B10" s="84"/>
      <c r="C10" s="100">
        <v>400</v>
      </c>
      <c r="D10" s="22"/>
      <c r="E10" s="22"/>
      <c r="F10" s="83">
        <f>F7+F8+F9</f>
        <v>10.98</v>
      </c>
      <c r="G10" s="83">
        <f>G7+G8+G9</f>
        <v>21.080000000000002</v>
      </c>
      <c r="H10" s="83">
        <f>H7+H8+H9</f>
        <v>51.589999999999996</v>
      </c>
      <c r="I10" s="83">
        <f>I7+I8+I9</f>
        <v>409.7</v>
      </c>
      <c r="J10" s="22"/>
    </row>
    <row r="11" spans="1:10" s="267" customFormat="1" ht="19.5" customHeight="1" x14ac:dyDescent="0.25">
      <c r="A11" s="258" t="s">
        <v>21</v>
      </c>
      <c r="B11" s="266" t="s">
        <v>22</v>
      </c>
      <c r="C11" s="43">
        <v>100</v>
      </c>
      <c r="D11" s="43"/>
      <c r="E11" s="73">
        <v>0.56000000000000005</v>
      </c>
      <c r="F11" s="73" t="s">
        <v>236</v>
      </c>
      <c r="G11" s="73">
        <v>0</v>
      </c>
      <c r="H11" s="73">
        <v>11.3</v>
      </c>
      <c r="I11" s="73">
        <v>45</v>
      </c>
      <c r="J11" s="152">
        <v>368</v>
      </c>
    </row>
    <row r="12" spans="1:10" s="15" customFormat="1" ht="36.75" customHeight="1" x14ac:dyDescent="0.25">
      <c r="A12" s="37" t="s">
        <v>150</v>
      </c>
      <c r="B12" s="62"/>
      <c r="C12" s="207">
        <f>C11</f>
        <v>100</v>
      </c>
      <c r="D12" s="207"/>
      <c r="E12" s="207">
        <v>0.56000000000000005</v>
      </c>
      <c r="F12" s="207" t="str">
        <f>F11</f>
        <v>0.4</v>
      </c>
      <c r="G12" s="207">
        <f>G11</f>
        <v>0</v>
      </c>
      <c r="H12" s="269">
        <f>H11</f>
        <v>11.3</v>
      </c>
      <c r="I12" s="207">
        <f>I11</f>
        <v>45</v>
      </c>
      <c r="J12" s="207"/>
    </row>
    <row r="13" spans="1:10" ht="15.75" x14ac:dyDescent="0.25">
      <c r="A13" s="37" t="s">
        <v>24</v>
      </c>
      <c r="B13" s="162" t="s">
        <v>199</v>
      </c>
      <c r="C13" s="56">
        <v>50</v>
      </c>
      <c r="D13" s="57">
        <v>60</v>
      </c>
      <c r="E13" s="9">
        <v>60</v>
      </c>
      <c r="F13" s="61">
        <v>0.7</v>
      </c>
      <c r="G13" s="61">
        <v>2.5</v>
      </c>
      <c r="H13" s="61">
        <v>4.51</v>
      </c>
      <c r="I13" s="61">
        <v>43.7</v>
      </c>
      <c r="J13" s="76">
        <v>1.8</v>
      </c>
    </row>
    <row r="14" spans="1:10" ht="17.25" customHeight="1" x14ac:dyDescent="0.25">
      <c r="A14" s="58"/>
      <c r="B14" s="60" t="s">
        <v>225</v>
      </c>
      <c r="C14" s="56">
        <v>180</v>
      </c>
      <c r="D14" s="57">
        <v>250</v>
      </c>
      <c r="E14" s="9">
        <v>200</v>
      </c>
      <c r="F14" s="61">
        <v>3.72</v>
      </c>
      <c r="G14" s="61">
        <v>2.2799999999999998</v>
      </c>
      <c r="H14" s="61">
        <v>13.44</v>
      </c>
      <c r="I14" s="61">
        <v>96.96</v>
      </c>
      <c r="J14" s="76">
        <v>2.6</v>
      </c>
    </row>
    <row r="15" spans="1:10" ht="20.25" customHeight="1" x14ac:dyDescent="0.25">
      <c r="A15" s="58"/>
      <c r="B15" s="60" t="s">
        <v>248</v>
      </c>
      <c r="C15" s="56">
        <v>100</v>
      </c>
      <c r="D15" s="57">
        <v>180</v>
      </c>
      <c r="E15" s="57">
        <v>150</v>
      </c>
      <c r="F15" s="61">
        <v>5.0999999999999996</v>
      </c>
      <c r="G15" s="61">
        <v>3.87</v>
      </c>
      <c r="H15" s="61">
        <v>29.17</v>
      </c>
      <c r="I15" s="61">
        <v>163.1</v>
      </c>
      <c r="J15" s="76">
        <v>8.1999999999999993</v>
      </c>
    </row>
    <row r="16" spans="1:10" ht="15.6" customHeight="1" x14ac:dyDescent="0.25">
      <c r="A16" s="58"/>
      <c r="B16" s="56" t="s">
        <v>215</v>
      </c>
      <c r="C16" s="56">
        <v>70</v>
      </c>
      <c r="D16" s="57">
        <v>80</v>
      </c>
      <c r="E16" s="57">
        <v>70</v>
      </c>
      <c r="F16" s="61">
        <v>11.9</v>
      </c>
      <c r="G16" s="61">
        <v>9.52</v>
      </c>
      <c r="H16" s="61">
        <v>4.2</v>
      </c>
      <c r="I16" s="61">
        <v>194.7</v>
      </c>
      <c r="J16" s="76">
        <v>93</v>
      </c>
    </row>
    <row r="17" spans="1:15" ht="15.75" x14ac:dyDescent="0.25">
      <c r="A17" s="58"/>
      <c r="B17" s="60" t="s">
        <v>221</v>
      </c>
      <c r="C17" s="92">
        <v>180</v>
      </c>
      <c r="D17" s="57"/>
      <c r="E17" s="57">
        <v>200</v>
      </c>
      <c r="F17" s="61">
        <v>0</v>
      </c>
      <c r="G17" s="61">
        <v>0</v>
      </c>
      <c r="H17" s="61">
        <v>15.9</v>
      </c>
      <c r="I17" s="61">
        <v>54.73</v>
      </c>
      <c r="J17" s="76">
        <v>233</v>
      </c>
    </row>
    <row r="18" spans="1:15" ht="15.75" x14ac:dyDescent="0.25">
      <c r="A18" s="58"/>
      <c r="B18" s="60" t="s">
        <v>191</v>
      </c>
      <c r="C18" s="56">
        <v>30</v>
      </c>
      <c r="D18" s="57">
        <v>30</v>
      </c>
      <c r="E18" s="57"/>
      <c r="F18" s="9">
        <v>1.95</v>
      </c>
      <c r="G18" s="9">
        <v>0.33</v>
      </c>
      <c r="H18" s="9">
        <v>10.029999999999999</v>
      </c>
      <c r="I18" s="9">
        <v>57</v>
      </c>
      <c r="J18" s="85" t="s">
        <v>35</v>
      </c>
    </row>
    <row r="19" spans="1:15" ht="15.75" x14ac:dyDescent="0.25">
      <c r="A19" s="37" t="s">
        <v>152</v>
      </c>
      <c r="B19" s="60"/>
      <c r="C19" s="82">
        <f>SUM(C13:C18)</f>
        <v>610</v>
      </c>
      <c r="D19" s="81"/>
      <c r="E19" s="81"/>
      <c r="F19" s="78">
        <f>SUM(F13:F18)</f>
        <v>23.37</v>
      </c>
      <c r="G19" s="78">
        <f>SUM(G13:G18)</f>
        <v>18.499999999999996</v>
      </c>
      <c r="H19" s="78">
        <f>SUM(H13:H18)</f>
        <v>77.250000000000014</v>
      </c>
      <c r="I19" s="78">
        <f>SUM(I13:I18)</f>
        <v>610.18999999999994</v>
      </c>
      <c r="J19" s="76"/>
    </row>
    <row r="20" spans="1:15" ht="19.5" customHeight="1" x14ac:dyDescent="0.25">
      <c r="A20" s="84" t="s">
        <v>39</v>
      </c>
      <c r="B20" s="56" t="s">
        <v>197</v>
      </c>
      <c r="C20" s="9">
        <v>40</v>
      </c>
      <c r="D20" s="9"/>
      <c r="E20" s="9"/>
      <c r="F20" s="9">
        <v>5.08</v>
      </c>
      <c r="G20" s="9">
        <v>4.5999999999999996</v>
      </c>
      <c r="H20" s="9">
        <v>0.28000000000000003</v>
      </c>
      <c r="I20" s="9">
        <v>63</v>
      </c>
      <c r="J20" s="9">
        <v>78</v>
      </c>
      <c r="L20" s="93"/>
    </row>
    <row r="21" spans="1:15" ht="15.75" x14ac:dyDescent="0.25">
      <c r="A21" s="37"/>
      <c r="B21" s="58" t="s">
        <v>153</v>
      </c>
      <c r="C21" s="56">
        <v>180</v>
      </c>
      <c r="D21" s="86">
        <v>200</v>
      </c>
      <c r="E21" s="56">
        <v>200</v>
      </c>
      <c r="F21" s="9">
        <v>0.12</v>
      </c>
      <c r="G21" s="9">
        <v>0</v>
      </c>
      <c r="H21" s="9">
        <v>10.68</v>
      </c>
      <c r="I21" s="9">
        <v>43.8</v>
      </c>
      <c r="J21" s="76">
        <v>132</v>
      </c>
    </row>
    <row r="22" spans="1:15" ht="15.75" x14ac:dyDescent="0.25">
      <c r="A22" s="37"/>
      <c r="B22" s="58" t="s">
        <v>214</v>
      </c>
      <c r="C22" s="56">
        <v>30</v>
      </c>
      <c r="D22" s="86"/>
      <c r="E22" s="56"/>
      <c r="F22" s="9">
        <v>1.89</v>
      </c>
      <c r="G22" s="9">
        <v>6.83</v>
      </c>
      <c r="H22" s="9">
        <v>11.17</v>
      </c>
      <c r="I22" s="9">
        <v>89.75</v>
      </c>
      <c r="J22" s="85" t="s">
        <v>35</v>
      </c>
    </row>
    <row r="23" spans="1:15" ht="31.5" x14ac:dyDescent="0.25">
      <c r="A23" s="37" t="s">
        <v>154</v>
      </c>
      <c r="B23" s="60"/>
      <c r="C23" s="82">
        <v>250</v>
      </c>
      <c r="D23" s="82">
        <f>G20+D21</f>
        <v>204.6</v>
      </c>
      <c r="E23" s="82">
        <f>H20+E21</f>
        <v>200.28</v>
      </c>
      <c r="F23" s="82">
        <v>7.09</v>
      </c>
      <c r="G23" s="82">
        <v>11.43</v>
      </c>
      <c r="H23" s="82">
        <v>22.13</v>
      </c>
      <c r="I23" s="82">
        <v>196.55</v>
      </c>
      <c r="J23" s="9"/>
    </row>
    <row r="24" spans="1:15" s="15" customFormat="1" ht="21" customHeight="1" x14ac:dyDescent="0.25">
      <c r="A24" s="349" t="s">
        <v>146</v>
      </c>
      <c r="B24" s="349"/>
      <c r="C24" s="100">
        <f>C10+C12+C19+C23</f>
        <v>1360</v>
      </c>
      <c r="D24" s="22"/>
      <c r="E24" s="22"/>
      <c r="F24" s="83">
        <v>41.84</v>
      </c>
      <c r="G24" s="83">
        <f>G23+G19+G12+G10</f>
        <v>51.01</v>
      </c>
      <c r="H24" s="83">
        <f>H23+H19+H12+H10</f>
        <v>162.27000000000001</v>
      </c>
      <c r="I24" s="83">
        <f>I23+I19+I12+I10</f>
        <v>1261.44</v>
      </c>
      <c r="J24" s="61"/>
      <c r="K24" s="53"/>
      <c r="L24" s="53"/>
      <c r="M24" s="53"/>
      <c r="N24" s="53"/>
      <c r="O24" s="53"/>
    </row>
    <row r="25" spans="1:15" x14ac:dyDescent="0.25">
      <c r="A25" s="116"/>
      <c r="B25" s="117" t="s">
        <v>161</v>
      </c>
      <c r="C25" s="117">
        <v>1250</v>
      </c>
      <c r="D25" s="117"/>
      <c r="E25" s="117"/>
      <c r="F25" s="118">
        <v>40.5</v>
      </c>
      <c r="G25" s="119">
        <v>45</v>
      </c>
      <c r="H25" s="119">
        <v>195.75</v>
      </c>
      <c r="I25" s="119">
        <v>1350</v>
      </c>
      <c r="J25" s="119"/>
    </row>
    <row r="26" spans="1:15" x14ac:dyDescent="0.25">
      <c r="A26" s="116"/>
      <c r="B26" s="117" t="s">
        <v>162</v>
      </c>
      <c r="C26" s="117"/>
      <c r="D26" s="117"/>
      <c r="E26" s="120">
        <f>E24-E25</f>
        <v>0</v>
      </c>
      <c r="F26" s="120">
        <f>F25-F24</f>
        <v>-1.3400000000000034</v>
      </c>
      <c r="G26" s="120">
        <f>G25-G24</f>
        <v>-6.009999999999998</v>
      </c>
      <c r="H26" s="120">
        <f>H25-H24</f>
        <v>33.47999999999999</v>
      </c>
      <c r="I26" s="120">
        <f>I25-I24</f>
        <v>88.559999999999945</v>
      </c>
      <c r="J26" s="249"/>
    </row>
    <row r="27" spans="1:15" x14ac:dyDescent="0.25">
      <c r="A27" s="116"/>
      <c r="B27" s="117" t="s">
        <v>163</v>
      </c>
      <c r="C27" s="117"/>
      <c r="D27" s="117"/>
      <c r="E27" s="121" t="e">
        <f>E26/E25</f>
        <v>#DIV/0!</v>
      </c>
      <c r="F27" s="121">
        <f>F26/F25</f>
        <v>-3.3086419753086502E-2</v>
      </c>
      <c r="G27" s="121">
        <f>G26/G25</f>
        <v>-0.13355555555555551</v>
      </c>
      <c r="H27" s="121">
        <f>H26/H25</f>
        <v>0.17103448275862063</v>
      </c>
      <c r="I27" s="121">
        <f>I26/I25</f>
        <v>6.5599999999999964E-2</v>
      </c>
      <c r="J27" s="249"/>
    </row>
  </sheetData>
  <mergeCells count="6">
    <mergeCell ref="A24:B24"/>
    <mergeCell ref="B1:J1"/>
    <mergeCell ref="A2:J2"/>
    <mergeCell ref="B3:J3"/>
    <mergeCell ref="A4:A5"/>
    <mergeCell ref="F4:H4"/>
  </mergeCells>
  <pageMargins left="0.70866141732283472" right="0.70866141732283472" top="0.15748031496062992" bottom="0.15748031496062992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0"/>
  <sheetViews>
    <sheetView topLeftCell="B1" zoomScale="115" zoomScaleNormal="115" workbookViewId="0">
      <pane ySplit="5" topLeftCell="A9" activePane="bottomLeft" state="frozen"/>
      <selection pane="bottomLeft" activeCell="B20" sqref="B20"/>
    </sheetView>
  </sheetViews>
  <sheetFormatPr defaultRowHeight="15" x14ac:dyDescent="0.25"/>
  <cols>
    <col min="1" max="1" width="18.85546875" style="15" customWidth="1"/>
    <col min="2" max="2" width="32.5703125" customWidth="1"/>
    <col min="3" max="3" width="15.28515625" style="54" customWidth="1"/>
    <col min="4" max="4" width="13.140625" style="65" hidden="1" customWidth="1"/>
    <col min="5" max="5" width="12.28515625" customWidth="1"/>
    <col min="6" max="6" width="13.140625" customWidth="1"/>
    <col min="7" max="7" width="14.28515625" bestFit="1" customWidth="1"/>
    <col min="8" max="8" width="13.28515625" customWidth="1"/>
    <col min="9" max="9" width="9.140625" style="66"/>
  </cols>
  <sheetData>
    <row r="1" spans="1:15" ht="15.75" x14ac:dyDescent="0.25">
      <c r="A1" s="353" t="s">
        <v>218</v>
      </c>
      <c r="B1" s="354"/>
      <c r="C1" s="354"/>
      <c r="D1" s="354"/>
      <c r="E1" s="354"/>
      <c r="F1" s="354"/>
      <c r="G1" s="354"/>
      <c r="H1" s="354"/>
      <c r="I1" s="355"/>
    </row>
    <row r="2" spans="1:15" ht="15.75" x14ac:dyDescent="0.25">
      <c r="A2" s="359" t="s">
        <v>189</v>
      </c>
      <c r="B2" s="359"/>
      <c r="C2" s="359"/>
      <c r="D2" s="359"/>
      <c r="E2" s="359"/>
      <c r="F2" s="359"/>
      <c r="G2" s="359"/>
      <c r="H2" s="359"/>
      <c r="I2" s="359"/>
    </row>
    <row r="3" spans="1:15" ht="15.75" x14ac:dyDescent="0.25">
      <c r="A3" s="356" t="s">
        <v>155</v>
      </c>
      <c r="B3" s="357"/>
      <c r="C3" s="357"/>
      <c r="D3" s="357"/>
      <c r="E3" s="357"/>
      <c r="F3" s="357"/>
      <c r="G3" s="357"/>
      <c r="H3" s="357"/>
      <c r="I3" s="358"/>
    </row>
    <row r="4" spans="1:15" ht="15.75" x14ac:dyDescent="0.25">
      <c r="A4" s="351" t="s">
        <v>1</v>
      </c>
      <c r="B4" s="352" t="s">
        <v>2</v>
      </c>
      <c r="C4" s="315" t="s">
        <v>3</v>
      </c>
      <c r="D4" s="55"/>
      <c r="E4" s="352" t="s">
        <v>4</v>
      </c>
      <c r="F4" s="352"/>
      <c r="G4" s="352"/>
      <c r="H4" s="352" t="s">
        <v>5</v>
      </c>
      <c r="I4" s="360" t="s">
        <v>7</v>
      </c>
    </row>
    <row r="5" spans="1:15" ht="15.75" x14ac:dyDescent="0.25">
      <c r="A5" s="351"/>
      <c r="B5" s="352"/>
      <c r="C5" s="315"/>
      <c r="D5" s="55"/>
      <c r="E5" s="88" t="s">
        <v>8</v>
      </c>
      <c r="F5" s="88" t="s">
        <v>9</v>
      </c>
      <c r="G5" s="88" t="s">
        <v>10</v>
      </c>
      <c r="H5" s="352"/>
      <c r="I5" s="360"/>
    </row>
    <row r="6" spans="1:15" ht="19.5" customHeight="1" x14ac:dyDescent="0.25">
      <c r="A6" s="94" t="s">
        <v>156</v>
      </c>
      <c r="B6" s="9" t="s">
        <v>231</v>
      </c>
      <c r="C6" s="56">
        <v>180</v>
      </c>
      <c r="D6" s="57"/>
      <c r="E6" s="9">
        <v>5.04</v>
      </c>
      <c r="F6" s="9">
        <v>6.96</v>
      </c>
      <c r="G6" s="9">
        <v>18.600000000000001</v>
      </c>
      <c r="H6" s="9">
        <v>179.52</v>
      </c>
      <c r="I6" s="76">
        <v>93</v>
      </c>
    </row>
    <row r="7" spans="1:15" ht="33" customHeight="1" x14ac:dyDescent="0.25">
      <c r="A7" s="58" t="s">
        <v>11</v>
      </c>
      <c r="B7" s="60" t="s">
        <v>234</v>
      </c>
      <c r="C7" s="56">
        <v>50</v>
      </c>
      <c r="D7" s="57"/>
      <c r="E7" s="9">
        <v>5</v>
      </c>
      <c r="F7" s="9">
        <v>8.8000000000000007</v>
      </c>
      <c r="G7" s="9">
        <v>16</v>
      </c>
      <c r="H7" s="9">
        <v>163</v>
      </c>
      <c r="I7" s="76">
        <v>147</v>
      </c>
      <c r="J7" s="59"/>
      <c r="K7" s="59"/>
      <c r="L7" s="59"/>
      <c r="M7" s="59"/>
    </row>
    <row r="8" spans="1:15" ht="17.25" customHeight="1" x14ac:dyDescent="0.25">
      <c r="A8" s="58"/>
      <c r="B8" s="39" t="s">
        <v>157</v>
      </c>
      <c r="C8" s="56">
        <v>170</v>
      </c>
      <c r="D8" s="57"/>
      <c r="E8" s="9">
        <v>2.2999999999999998</v>
      </c>
      <c r="F8" s="9">
        <v>2.7</v>
      </c>
      <c r="G8" s="9">
        <v>15</v>
      </c>
      <c r="H8" s="9">
        <v>73.099999999999994</v>
      </c>
      <c r="I8" s="76">
        <v>134</v>
      </c>
      <c r="K8" s="93"/>
      <c r="L8" s="93"/>
      <c r="M8" s="93"/>
      <c r="N8" s="93"/>
    </row>
    <row r="9" spans="1:15" ht="15.75" x14ac:dyDescent="0.25">
      <c r="A9" s="58" t="s">
        <v>20</v>
      </c>
      <c r="B9" s="60"/>
      <c r="C9" s="82">
        <v>400</v>
      </c>
      <c r="D9" s="81"/>
      <c r="E9" s="77">
        <v>12.34</v>
      </c>
      <c r="F9" s="77">
        <v>18.46</v>
      </c>
      <c r="G9" s="77">
        <v>49.6</v>
      </c>
      <c r="H9" s="21">
        <v>415.62</v>
      </c>
      <c r="I9" s="21"/>
      <c r="J9" s="167"/>
    </row>
    <row r="10" spans="1:15" s="16" customFormat="1" ht="20.45" customHeight="1" x14ac:dyDescent="0.25">
      <c r="A10" s="232" t="s">
        <v>158</v>
      </c>
      <c r="B10" s="125" t="s">
        <v>96</v>
      </c>
      <c r="C10" s="56">
        <v>100</v>
      </c>
      <c r="D10" s="9"/>
      <c r="E10" s="9">
        <v>0.5</v>
      </c>
      <c r="F10" s="9">
        <v>0.1</v>
      </c>
      <c r="G10" s="9">
        <v>10.1</v>
      </c>
      <c r="H10" s="61">
        <v>46</v>
      </c>
      <c r="I10" s="248">
        <v>532</v>
      </c>
      <c r="J10" s="15"/>
      <c r="K10" s="15"/>
      <c r="L10" s="15"/>
      <c r="M10" s="15"/>
      <c r="N10" s="15"/>
      <c r="O10" s="15"/>
    </row>
    <row r="11" spans="1:15" s="16" customFormat="1" ht="19.149999999999999" customHeight="1" x14ac:dyDescent="0.25">
      <c r="A11" s="259" t="s">
        <v>159</v>
      </c>
      <c r="B11" s="260"/>
      <c r="C11" s="261">
        <f>C10</f>
        <v>100</v>
      </c>
      <c r="D11" s="64"/>
      <c r="E11" s="76">
        <f>E10</f>
        <v>0.5</v>
      </c>
      <c r="F11" s="76">
        <f>F10</f>
        <v>0.1</v>
      </c>
      <c r="G11" s="76">
        <f>G10</f>
        <v>10.1</v>
      </c>
      <c r="H11" s="22">
        <f>H10</f>
        <v>46</v>
      </c>
      <c r="I11" s="262"/>
      <c r="J11" s="15"/>
      <c r="K11" s="15"/>
      <c r="L11" s="15"/>
      <c r="M11" s="15"/>
      <c r="N11" s="15"/>
      <c r="O11" s="15"/>
    </row>
    <row r="12" spans="1:15" ht="15.75" x14ac:dyDescent="0.25">
      <c r="A12" s="58" t="s">
        <v>24</v>
      </c>
      <c r="B12" s="126"/>
      <c r="C12" s="158"/>
      <c r="D12" s="57">
        <v>50</v>
      </c>
      <c r="E12" s="161"/>
      <c r="F12" s="161"/>
      <c r="G12" s="161"/>
      <c r="H12" s="161"/>
      <c r="I12" s="124"/>
      <c r="J12" s="15"/>
    </row>
    <row r="13" spans="1:15" ht="15.75" x14ac:dyDescent="0.25">
      <c r="A13" s="58"/>
      <c r="B13" s="126" t="s">
        <v>206</v>
      </c>
      <c r="C13" s="158">
        <v>180</v>
      </c>
      <c r="D13" s="9">
        <v>250</v>
      </c>
      <c r="E13" s="158">
        <v>2.2799999999999998</v>
      </c>
      <c r="F13" s="158">
        <v>4.92</v>
      </c>
      <c r="G13" s="158">
        <v>15.9</v>
      </c>
      <c r="H13" s="158">
        <v>118.32</v>
      </c>
      <c r="I13" s="124">
        <v>104</v>
      </c>
    </row>
    <row r="14" spans="1:15" ht="15.75" x14ac:dyDescent="0.25">
      <c r="A14" s="58"/>
      <c r="B14" s="126" t="s">
        <v>213</v>
      </c>
      <c r="C14" s="158">
        <v>70</v>
      </c>
      <c r="D14" s="9"/>
      <c r="E14" s="158">
        <v>12.36</v>
      </c>
      <c r="F14" s="158">
        <v>4.43</v>
      </c>
      <c r="G14" s="158">
        <v>2.8</v>
      </c>
      <c r="H14" s="158">
        <v>133.4</v>
      </c>
      <c r="I14" s="124">
        <v>381</v>
      </c>
    </row>
    <row r="15" spans="1:15" ht="15.75" x14ac:dyDescent="0.25">
      <c r="A15" s="58"/>
      <c r="B15" s="126" t="s">
        <v>25</v>
      </c>
      <c r="C15" s="164">
        <v>100</v>
      </c>
      <c r="D15" s="57">
        <v>200</v>
      </c>
      <c r="E15" s="164">
        <v>2.25</v>
      </c>
      <c r="F15" s="164">
        <v>2.62</v>
      </c>
      <c r="G15" s="164">
        <v>17.75</v>
      </c>
      <c r="H15" s="164">
        <v>91.5</v>
      </c>
      <c r="I15" s="124">
        <v>56</v>
      </c>
    </row>
    <row r="16" spans="1:15" ht="15.75" x14ac:dyDescent="0.25">
      <c r="A16" s="58"/>
      <c r="B16" s="126" t="s">
        <v>221</v>
      </c>
      <c r="C16" s="164">
        <v>200</v>
      </c>
      <c r="D16" s="9">
        <v>200</v>
      </c>
      <c r="E16" s="73">
        <v>0</v>
      </c>
      <c r="F16" s="73">
        <v>0</v>
      </c>
      <c r="G16" s="73">
        <v>16.100000000000001</v>
      </c>
      <c r="H16" s="73">
        <v>60.8</v>
      </c>
      <c r="I16" s="124">
        <v>233</v>
      </c>
    </row>
    <row r="17" spans="1:14" ht="15.75" x14ac:dyDescent="0.25">
      <c r="A17" s="58"/>
      <c r="B17" s="39" t="s">
        <v>49</v>
      </c>
      <c r="C17" s="56">
        <v>30</v>
      </c>
      <c r="D17" s="9"/>
      <c r="E17" s="205">
        <v>2.2799999999999998</v>
      </c>
      <c r="F17" s="205">
        <v>0.18</v>
      </c>
      <c r="G17" s="205">
        <v>15.69</v>
      </c>
      <c r="H17" s="205">
        <v>69.900000000000006</v>
      </c>
      <c r="I17" s="85" t="s">
        <v>35</v>
      </c>
    </row>
    <row r="18" spans="1:14" ht="15.75" x14ac:dyDescent="0.25">
      <c r="A18" s="58"/>
      <c r="B18" s="60" t="s">
        <v>191</v>
      </c>
      <c r="C18" s="56">
        <v>20</v>
      </c>
      <c r="D18" s="57"/>
      <c r="E18" s="9">
        <v>1.3</v>
      </c>
      <c r="F18" s="9">
        <v>0.21</v>
      </c>
      <c r="G18" s="9">
        <v>6.68</v>
      </c>
      <c r="H18" s="9">
        <v>38</v>
      </c>
      <c r="I18" s="85" t="s">
        <v>35</v>
      </c>
    </row>
    <row r="19" spans="1:14" ht="15.75" x14ac:dyDescent="0.25">
      <c r="A19" s="58" t="s">
        <v>152</v>
      </c>
      <c r="B19" s="60"/>
      <c r="C19" s="82">
        <f>SUM(C12:C18)</f>
        <v>600</v>
      </c>
      <c r="D19" s="57"/>
      <c r="E19" s="76">
        <f>SUM(E12:E18)</f>
        <v>20.470000000000002</v>
      </c>
      <c r="F19" s="76">
        <f>SUM(F12:F18)</f>
        <v>12.36</v>
      </c>
      <c r="G19" s="76">
        <f>G12+G13+G14+G15+G16+G17+G18</f>
        <v>74.920000000000016</v>
      </c>
      <c r="H19" s="76">
        <f>H12+H13+H14+H15+H16+H17+H18</f>
        <v>511.92000000000007</v>
      </c>
      <c r="I19" s="76"/>
    </row>
    <row r="20" spans="1:14" ht="15.75" x14ac:dyDescent="0.25">
      <c r="A20" s="62" t="s">
        <v>39</v>
      </c>
      <c r="B20" s="60" t="s">
        <v>250</v>
      </c>
      <c r="C20" s="56">
        <v>70</v>
      </c>
      <c r="D20" s="9">
        <v>80</v>
      </c>
      <c r="E20" s="9">
        <v>7.22</v>
      </c>
      <c r="F20" s="9">
        <v>2</v>
      </c>
      <c r="G20" s="9">
        <v>30.17</v>
      </c>
      <c r="H20" s="9">
        <v>186.3</v>
      </c>
      <c r="I20" s="76">
        <v>555</v>
      </c>
    </row>
    <row r="21" spans="1:14" ht="18.75" customHeight="1" x14ac:dyDescent="0.25">
      <c r="A21" s="58"/>
      <c r="B21" s="60" t="s">
        <v>157</v>
      </c>
      <c r="C21" s="56">
        <v>180</v>
      </c>
      <c r="D21" s="76">
        <v>65</v>
      </c>
      <c r="E21" s="9">
        <v>2.5</v>
      </c>
      <c r="F21" s="9">
        <v>2.88</v>
      </c>
      <c r="G21" s="9">
        <v>15.96</v>
      </c>
      <c r="H21" s="9">
        <v>77.400000000000006</v>
      </c>
      <c r="I21" s="9">
        <v>134</v>
      </c>
      <c r="K21" s="59"/>
      <c r="L21" s="59"/>
      <c r="M21" s="59"/>
      <c r="N21" s="59"/>
    </row>
    <row r="22" spans="1:14" ht="15.75" x14ac:dyDescent="0.25">
      <c r="A22" s="62"/>
      <c r="B22" s="60"/>
      <c r="C22" s="56"/>
      <c r="D22" s="60">
        <v>200</v>
      </c>
      <c r="E22" s="56"/>
      <c r="F22" s="56"/>
      <c r="G22" s="56"/>
      <c r="H22" s="56"/>
      <c r="I22" s="76"/>
    </row>
    <row r="23" spans="1:14" ht="15.75" x14ac:dyDescent="0.25">
      <c r="A23" s="58" t="s">
        <v>154</v>
      </c>
      <c r="B23" s="60"/>
      <c r="C23" s="82">
        <f>C22+C21+C20</f>
        <v>250</v>
      </c>
      <c r="D23" s="57"/>
      <c r="E23" s="76">
        <v>9.7200000000000006</v>
      </c>
      <c r="F23" s="76">
        <v>4.88</v>
      </c>
      <c r="G23" s="76">
        <v>46.13</v>
      </c>
      <c r="H23" s="76">
        <f>H22+H21+H20</f>
        <v>263.70000000000005</v>
      </c>
      <c r="I23" s="76"/>
    </row>
    <row r="24" spans="1:14" s="15" customFormat="1" ht="21" customHeight="1" x14ac:dyDescent="0.25">
      <c r="A24" s="349" t="s">
        <v>146</v>
      </c>
      <c r="B24" s="349"/>
      <c r="C24" s="100">
        <f>C23+C19+C11+C9</f>
        <v>1350</v>
      </c>
      <c r="D24" s="61"/>
      <c r="E24" s="83">
        <f>E23+E19+E11+E9</f>
        <v>43.03</v>
      </c>
      <c r="F24" s="83">
        <f>F23+F19+F11+F9</f>
        <v>35.799999999999997</v>
      </c>
      <c r="G24" s="83">
        <f>G23+G19+G11+G9</f>
        <v>180.75</v>
      </c>
      <c r="H24" s="83">
        <f>H23+H19+H11+H9</f>
        <v>1237.2400000000002</v>
      </c>
      <c r="I24" s="22"/>
      <c r="J24" s="53"/>
      <c r="K24" s="53"/>
    </row>
    <row r="25" spans="1:14" x14ac:dyDescent="0.25">
      <c r="A25" s="116"/>
      <c r="B25" s="117" t="s">
        <v>161</v>
      </c>
      <c r="C25" s="117">
        <v>1250</v>
      </c>
      <c r="D25" s="117"/>
      <c r="E25" s="118">
        <v>40.5</v>
      </c>
      <c r="F25" s="119">
        <v>45</v>
      </c>
      <c r="G25" s="119">
        <v>195.75</v>
      </c>
      <c r="H25" s="119">
        <v>1350</v>
      </c>
      <c r="I25" s="119"/>
    </row>
    <row r="26" spans="1:14" x14ac:dyDescent="0.25">
      <c r="A26" s="116"/>
      <c r="B26" s="117" t="s">
        <v>162</v>
      </c>
      <c r="C26" s="117"/>
      <c r="D26" s="117"/>
      <c r="E26" s="120">
        <f>E24-E25</f>
        <v>2.5300000000000011</v>
      </c>
      <c r="F26" s="120">
        <f>F24-F25</f>
        <v>-9.2000000000000028</v>
      </c>
      <c r="G26" s="120">
        <f>G24-G25</f>
        <v>-15</v>
      </c>
      <c r="H26" s="120">
        <f>H24-H25</f>
        <v>-112.75999999999976</v>
      </c>
      <c r="I26" s="249"/>
    </row>
    <row r="27" spans="1:14" x14ac:dyDescent="0.25">
      <c r="A27" s="116"/>
      <c r="B27" s="117" t="s">
        <v>163</v>
      </c>
      <c r="C27" s="117"/>
      <c r="D27" s="117"/>
      <c r="E27" s="121">
        <f>E26/E25</f>
        <v>6.2469135802469163E-2</v>
      </c>
      <c r="F27" s="121">
        <f>F26/F25</f>
        <v>-0.20444444444444451</v>
      </c>
      <c r="G27" s="121">
        <f>G26/G25</f>
        <v>-7.662835249042145E-2</v>
      </c>
      <c r="H27" s="121">
        <f>H26/H25</f>
        <v>-8.3525925925925754E-2</v>
      </c>
      <c r="I27" s="249"/>
    </row>
    <row r="28" spans="1:14" x14ac:dyDescent="0.25">
      <c r="A28" s="89"/>
      <c r="B28" s="44"/>
      <c r="C28" s="122"/>
      <c r="E28" s="44"/>
      <c r="F28" s="44"/>
      <c r="G28" s="44"/>
      <c r="H28" s="44"/>
      <c r="I28" s="123"/>
    </row>
    <row r="29" spans="1:14" x14ac:dyDescent="0.25">
      <c r="A29" s="89"/>
      <c r="B29" s="44"/>
      <c r="C29" s="122"/>
      <c r="E29" s="44"/>
      <c r="F29" s="44"/>
      <c r="G29" s="44"/>
      <c r="H29" s="44"/>
      <c r="I29" s="123"/>
    </row>
    <row r="30" spans="1:14" x14ac:dyDescent="0.25">
      <c r="A30" s="89"/>
      <c r="B30" s="44"/>
      <c r="C30" s="122"/>
      <c r="E30" s="44"/>
      <c r="F30" s="44"/>
      <c r="G30" s="44"/>
      <c r="H30" s="44"/>
      <c r="I30" s="123"/>
    </row>
  </sheetData>
  <mergeCells count="10">
    <mergeCell ref="A1:I1"/>
    <mergeCell ref="A3:I3"/>
    <mergeCell ref="A24:B24"/>
    <mergeCell ref="A2:I2"/>
    <mergeCell ref="A4:A5"/>
    <mergeCell ref="B4:B5"/>
    <mergeCell ref="C4:C5"/>
    <mergeCell ref="E4:G4"/>
    <mergeCell ref="H4:H5"/>
    <mergeCell ref="I4:I5"/>
  </mergeCells>
  <pageMargins left="0.23622047244094491" right="0.23622047244094491" top="0.15748031496062992" bottom="0.15748031496062992" header="0.31496062992125984" footer="0.31496062992125984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33"/>
  <sheetViews>
    <sheetView topLeftCell="B1" zoomScaleNormal="100" workbookViewId="0">
      <pane ySplit="5" topLeftCell="A6" activePane="bottomLeft" state="frozen"/>
      <selection pane="bottomLeft" activeCell="C7" sqref="C7"/>
    </sheetView>
  </sheetViews>
  <sheetFormatPr defaultRowHeight="15" x14ac:dyDescent="0.25"/>
  <cols>
    <col min="1" max="1" width="4.85546875" customWidth="1"/>
    <col min="2" max="2" width="21.5703125" style="15" customWidth="1"/>
    <col min="3" max="3" width="34.7109375" customWidth="1"/>
    <col min="4" max="4" width="9.42578125" hidden="1" customWidth="1"/>
    <col min="5" max="5" width="12" customWidth="1"/>
    <col min="6" max="6" width="11.42578125" hidden="1" customWidth="1"/>
    <col min="7" max="7" width="0.140625" hidden="1" customWidth="1"/>
    <col min="8" max="8" width="5.85546875" hidden="1" customWidth="1"/>
    <col min="9" max="9" width="11.85546875" customWidth="1"/>
    <col min="10" max="10" width="13.140625" customWidth="1"/>
    <col min="11" max="11" width="13.5703125" bestFit="1" customWidth="1"/>
    <col min="12" max="12" width="13.28515625" customWidth="1"/>
    <col min="13" max="13" width="12.140625" hidden="1" customWidth="1"/>
    <col min="14" max="14" width="9.140625" style="67"/>
  </cols>
  <sheetData>
    <row r="1" spans="2:14" ht="18.75" x14ac:dyDescent="0.3">
      <c r="B1" s="361" t="s">
        <v>218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2:14" ht="18.75" x14ac:dyDescent="0.3">
      <c r="B2" s="31"/>
      <c r="C2" s="361" t="s">
        <v>164</v>
      </c>
      <c r="D2" s="362"/>
      <c r="E2" s="362"/>
      <c r="F2" s="362"/>
      <c r="G2" s="362"/>
      <c r="H2" s="362"/>
      <c r="I2" s="362"/>
      <c r="J2" s="362"/>
      <c r="K2" s="362"/>
      <c r="L2" s="71"/>
      <c r="M2" s="71"/>
      <c r="N2" s="71"/>
    </row>
    <row r="3" spans="2:14" x14ac:dyDescent="0.25">
      <c r="C3" s="363" t="s">
        <v>165</v>
      </c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</row>
    <row r="4" spans="2:14" x14ac:dyDescent="0.25">
      <c r="B4" s="364" t="s">
        <v>1</v>
      </c>
      <c r="C4" s="365" t="s">
        <v>2</v>
      </c>
      <c r="D4" s="68"/>
      <c r="E4" s="366" t="s">
        <v>121</v>
      </c>
      <c r="F4" s="68"/>
      <c r="G4" s="68"/>
      <c r="H4" s="68"/>
      <c r="I4" s="366" t="s">
        <v>4</v>
      </c>
      <c r="J4" s="366"/>
      <c r="K4" s="366"/>
      <c r="L4" s="366" t="s">
        <v>5</v>
      </c>
      <c r="M4" s="366" t="s">
        <v>6</v>
      </c>
      <c r="N4" s="367" t="s">
        <v>7</v>
      </c>
    </row>
    <row r="5" spans="2:14" x14ac:dyDescent="0.25">
      <c r="B5" s="364"/>
      <c r="C5" s="365"/>
      <c r="D5" s="68"/>
      <c r="E5" s="366"/>
      <c r="F5" s="68"/>
      <c r="G5" s="68"/>
      <c r="H5" s="68"/>
      <c r="I5" s="68" t="s">
        <v>8</v>
      </c>
      <c r="J5" s="68" t="s">
        <v>9</v>
      </c>
      <c r="K5" s="68" t="s">
        <v>10</v>
      </c>
      <c r="L5" s="366"/>
      <c r="M5" s="366"/>
      <c r="N5" s="367"/>
    </row>
    <row r="6" spans="2:14" ht="15.75" x14ac:dyDescent="0.25">
      <c r="B6" s="1" t="s">
        <v>182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0"/>
    </row>
    <row r="7" spans="2:14" ht="20.25" customHeight="1" x14ac:dyDescent="0.25">
      <c r="B7" s="1" t="s">
        <v>11</v>
      </c>
      <c r="C7" s="11" t="s">
        <v>244</v>
      </c>
      <c r="D7" s="11"/>
      <c r="E7" s="164">
        <v>180</v>
      </c>
      <c r="F7" s="8">
        <v>200</v>
      </c>
      <c r="G7" s="8"/>
      <c r="H7" s="8"/>
      <c r="I7" s="9">
        <v>4.5599999999999996</v>
      </c>
      <c r="J7" s="9">
        <v>7.62</v>
      </c>
      <c r="K7" s="9">
        <v>19.760000000000002</v>
      </c>
      <c r="L7" s="9">
        <v>156.43</v>
      </c>
      <c r="M7" s="4"/>
      <c r="N7" s="50">
        <v>277</v>
      </c>
    </row>
    <row r="8" spans="2:14" ht="15.75" x14ac:dyDescent="0.25">
      <c r="B8" s="34"/>
      <c r="C8" s="60" t="s">
        <v>188</v>
      </c>
      <c r="D8" s="60">
        <v>65</v>
      </c>
      <c r="E8" s="56">
        <v>37</v>
      </c>
      <c r="F8" s="76">
        <v>65</v>
      </c>
      <c r="G8" s="76"/>
      <c r="H8" s="76">
        <v>65</v>
      </c>
      <c r="I8" s="9">
        <v>2.34</v>
      </c>
      <c r="J8" s="9">
        <v>8.43</v>
      </c>
      <c r="K8" s="9">
        <v>13.78</v>
      </c>
      <c r="L8" s="9">
        <v>110.7</v>
      </c>
      <c r="M8" s="9"/>
      <c r="N8" s="9" t="s">
        <v>194</v>
      </c>
    </row>
    <row r="9" spans="2:14" ht="20.45" customHeight="1" x14ac:dyDescent="0.25">
      <c r="B9" s="34"/>
      <c r="C9" s="11" t="s">
        <v>149</v>
      </c>
      <c r="D9" s="11"/>
      <c r="E9" s="164">
        <v>180</v>
      </c>
      <c r="F9" s="8">
        <v>200</v>
      </c>
      <c r="G9" s="8"/>
      <c r="H9" s="244"/>
      <c r="I9" s="9">
        <v>2.88</v>
      </c>
      <c r="J9" s="9">
        <v>3.55</v>
      </c>
      <c r="K9" s="9">
        <v>13.57</v>
      </c>
      <c r="L9" s="9">
        <v>113.3</v>
      </c>
      <c r="M9" s="36"/>
      <c r="N9" s="50">
        <v>9.4</v>
      </c>
    </row>
    <row r="10" spans="2:14" ht="20.45" customHeight="1" x14ac:dyDescent="0.25">
      <c r="B10" s="1" t="s">
        <v>20</v>
      </c>
      <c r="C10" s="49"/>
      <c r="D10" s="238"/>
      <c r="E10" s="239">
        <f>E7+E8+E9</f>
        <v>397</v>
      </c>
      <c r="F10" s="240"/>
      <c r="G10" s="240"/>
      <c r="H10" s="245"/>
      <c r="I10" s="3">
        <f>I7+I8+I9</f>
        <v>9.7799999999999994</v>
      </c>
      <c r="J10" s="3">
        <f>J7+J8+J9</f>
        <v>19.600000000000001</v>
      </c>
      <c r="K10" s="3">
        <f>K7+K8+K9</f>
        <v>47.11</v>
      </c>
      <c r="L10" s="3">
        <v>380.43</v>
      </c>
      <c r="M10" s="35"/>
      <c r="N10" s="50"/>
    </row>
    <row r="11" spans="2:14" s="44" customFormat="1" ht="15.75" x14ac:dyDescent="0.25">
      <c r="B11" s="37" t="s">
        <v>21</v>
      </c>
      <c r="C11" s="56" t="s">
        <v>126</v>
      </c>
      <c r="D11" s="82"/>
      <c r="E11" s="56">
        <v>100</v>
      </c>
      <c r="F11" s="56"/>
      <c r="G11" s="56"/>
      <c r="H11" s="56"/>
      <c r="I11" s="271">
        <v>1.1000000000000001</v>
      </c>
      <c r="J11" s="271">
        <v>0.3</v>
      </c>
      <c r="K11" s="300">
        <v>44612</v>
      </c>
      <c r="L11" s="271">
        <v>89</v>
      </c>
      <c r="M11" s="80"/>
      <c r="N11" s="56">
        <v>368</v>
      </c>
    </row>
    <row r="12" spans="2:14" ht="20.45" customHeight="1" x14ac:dyDescent="0.25">
      <c r="B12" s="1" t="s">
        <v>23</v>
      </c>
      <c r="C12" s="164"/>
      <c r="D12" s="124"/>
      <c r="E12" s="124">
        <f>E11</f>
        <v>100</v>
      </c>
      <c r="F12" s="164"/>
      <c r="G12" s="164"/>
      <c r="H12" s="164"/>
      <c r="I12" s="124">
        <f>I11</f>
        <v>1.1000000000000001</v>
      </c>
      <c r="J12" s="124">
        <f>J11</f>
        <v>0.3</v>
      </c>
      <c r="K12" s="124">
        <v>20.2</v>
      </c>
      <c r="L12" s="124">
        <f>L11</f>
        <v>89</v>
      </c>
      <c r="M12" s="270">
        <v>0.08</v>
      </c>
      <c r="N12" s="164"/>
    </row>
    <row r="13" spans="2:14" ht="15.75" x14ac:dyDescent="0.25">
      <c r="B13" s="1" t="s">
        <v>24</v>
      </c>
      <c r="C13" s="43"/>
      <c r="D13" s="124"/>
      <c r="E13" s="164"/>
      <c r="F13" s="164">
        <v>50</v>
      </c>
      <c r="G13" s="164"/>
      <c r="H13" s="246"/>
      <c r="I13" s="56"/>
      <c r="J13" s="56"/>
      <c r="K13" s="56"/>
      <c r="L13" s="56"/>
      <c r="M13" s="36"/>
      <c r="N13" s="50"/>
    </row>
    <row r="14" spans="2:14" ht="15.75" x14ac:dyDescent="0.25">
      <c r="B14" s="1"/>
      <c r="C14" s="56" t="s">
        <v>204</v>
      </c>
      <c r="D14" s="82"/>
      <c r="E14" s="164">
        <v>180</v>
      </c>
      <c r="F14" s="164">
        <v>200</v>
      </c>
      <c r="G14" s="164"/>
      <c r="H14" s="246"/>
      <c r="I14" s="56">
        <v>1.53</v>
      </c>
      <c r="J14" s="56">
        <v>1.57</v>
      </c>
      <c r="K14" s="56">
        <v>12.96</v>
      </c>
      <c r="L14" s="56">
        <v>64.63</v>
      </c>
      <c r="M14" s="36"/>
      <c r="N14" s="50">
        <v>36</v>
      </c>
    </row>
    <row r="15" spans="2:14" ht="15.75" x14ac:dyDescent="0.25">
      <c r="B15" s="1"/>
      <c r="C15" s="164" t="s">
        <v>167</v>
      </c>
      <c r="D15" s="124"/>
      <c r="E15" s="56">
        <v>170</v>
      </c>
      <c r="F15" s="82">
        <v>90</v>
      </c>
      <c r="G15" s="82"/>
      <c r="H15" s="82"/>
      <c r="I15" s="56">
        <v>18.100000000000001</v>
      </c>
      <c r="J15" s="56">
        <v>18.7</v>
      </c>
      <c r="K15" s="56">
        <v>13</v>
      </c>
      <c r="L15" s="56">
        <v>276.2</v>
      </c>
      <c r="M15" s="51"/>
      <c r="N15" s="9">
        <v>336</v>
      </c>
    </row>
    <row r="16" spans="2:14" ht="15.75" x14ac:dyDescent="0.25">
      <c r="B16" s="1"/>
      <c r="C16" s="10" t="s">
        <v>34</v>
      </c>
      <c r="D16" s="19"/>
      <c r="E16" s="56">
        <v>200</v>
      </c>
      <c r="F16" s="9"/>
      <c r="G16" s="9"/>
      <c r="H16" s="9"/>
      <c r="I16" s="9">
        <v>0.56000000000000005</v>
      </c>
      <c r="J16" s="96">
        <v>0</v>
      </c>
      <c r="K16" s="96">
        <v>27.8</v>
      </c>
      <c r="L16" s="9">
        <v>113.73</v>
      </c>
      <c r="M16" s="77">
        <v>8.9600000000000009</v>
      </c>
      <c r="N16" s="9">
        <v>376</v>
      </c>
    </row>
    <row r="17" spans="2:16" ht="15.75" x14ac:dyDescent="0.25">
      <c r="B17" s="1"/>
      <c r="C17" s="7" t="s">
        <v>49</v>
      </c>
      <c r="D17" s="1"/>
      <c r="E17" s="52">
        <v>30</v>
      </c>
      <c r="F17" s="95">
        <v>130</v>
      </c>
      <c r="G17" s="95"/>
      <c r="H17" s="95"/>
      <c r="I17" s="205">
        <v>2.2799999999999998</v>
      </c>
      <c r="J17" s="205">
        <v>0.18</v>
      </c>
      <c r="K17" s="205">
        <v>15.69</v>
      </c>
      <c r="L17" s="205">
        <v>69.900000000000006</v>
      </c>
      <c r="M17" s="9"/>
      <c r="N17" s="97" t="s">
        <v>35</v>
      </c>
    </row>
    <row r="18" spans="2:16" ht="15.75" x14ac:dyDescent="0.25">
      <c r="B18" s="1"/>
      <c r="C18" s="7" t="s">
        <v>191</v>
      </c>
      <c r="D18" s="1"/>
      <c r="E18" s="52">
        <v>20</v>
      </c>
      <c r="F18" s="95"/>
      <c r="G18" s="95"/>
      <c r="H18" s="95"/>
      <c r="I18" s="9">
        <v>1.3</v>
      </c>
      <c r="J18" s="9">
        <v>0.21</v>
      </c>
      <c r="K18" s="9">
        <v>6.68</v>
      </c>
      <c r="L18" s="9">
        <v>38</v>
      </c>
      <c r="M18" s="9"/>
      <c r="N18" s="97" t="s">
        <v>35</v>
      </c>
    </row>
    <row r="19" spans="2:16" ht="15.75" x14ac:dyDescent="0.25">
      <c r="B19" s="1" t="s">
        <v>38</v>
      </c>
      <c r="C19" s="10"/>
      <c r="D19" s="10"/>
      <c r="E19" s="82">
        <f>E13+E14+E15+E16+E17+E18</f>
        <v>600</v>
      </c>
      <c r="F19" s="76">
        <f>130*176.4/180</f>
        <v>127.4</v>
      </c>
      <c r="G19" s="76"/>
      <c r="H19" s="76"/>
      <c r="I19" s="76">
        <f>SUM(I13+I14+I15+I16+I17+I18)</f>
        <v>23.770000000000003</v>
      </c>
      <c r="J19" s="77">
        <f>SUM(J13+J14+J15+J16+J17+J18)</f>
        <v>20.66</v>
      </c>
      <c r="K19" s="77">
        <f>SUM(K13+K14+K15+K16+K17+K18)</f>
        <v>76.13</v>
      </c>
      <c r="L19" s="76">
        <f>SUM(L13+L14+L15+L16+L17+L18)</f>
        <v>562.46</v>
      </c>
      <c r="M19" s="9"/>
      <c r="N19" s="9"/>
    </row>
    <row r="20" spans="2:16" ht="15.75" x14ac:dyDescent="0.25">
      <c r="B20" s="2" t="s">
        <v>39</v>
      </c>
      <c r="C20" s="60" t="s">
        <v>203</v>
      </c>
      <c r="D20" s="20">
        <v>50</v>
      </c>
      <c r="E20" s="56">
        <v>50</v>
      </c>
      <c r="F20" s="76">
        <v>4.05</v>
      </c>
      <c r="G20" s="76">
        <v>5.9</v>
      </c>
      <c r="H20" s="76">
        <v>27.033000000000001</v>
      </c>
      <c r="I20" s="9">
        <v>3.6</v>
      </c>
      <c r="J20" s="9">
        <v>5.9</v>
      </c>
      <c r="K20" s="9">
        <v>34.5</v>
      </c>
      <c r="L20" s="9">
        <v>178</v>
      </c>
      <c r="M20" s="9"/>
      <c r="N20" s="9">
        <v>26</v>
      </c>
      <c r="P20" s="93"/>
    </row>
    <row r="21" spans="2:16" ht="15.75" hidden="1" x14ac:dyDescent="0.25">
      <c r="B21" s="1"/>
      <c r="C21" s="10"/>
      <c r="D21" s="10"/>
      <c r="E21" s="165"/>
      <c r="F21" s="98"/>
      <c r="G21" s="98"/>
      <c r="H21" s="98"/>
      <c r="I21" s="242">
        <v>13.2</v>
      </c>
      <c r="J21" s="242">
        <v>8.8000000000000007</v>
      </c>
      <c r="K21" s="242">
        <v>26.1</v>
      </c>
      <c r="L21" s="242">
        <v>187</v>
      </c>
      <c r="M21" s="9"/>
      <c r="N21" s="9"/>
    </row>
    <row r="22" spans="2:16" ht="15.75" x14ac:dyDescent="0.25">
      <c r="B22" s="1"/>
      <c r="C22" s="7" t="s">
        <v>190</v>
      </c>
      <c r="D22" s="166"/>
      <c r="E22" s="56">
        <v>200</v>
      </c>
      <c r="F22" s="20">
        <v>200</v>
      </c>
      <c r="G22" s="20"/>
      <c r="H22" s="99"/>
      <c r="I22" s="73">
        <v>5.6</v>
      </c>
      <c r="J22" s="73">
        <v>6</v>
      </c>
      <c r="K22" s="73">
        <v>8.1</v>
      </c>
      <c r="L22" s="73">
        <v>107.37</v>
      </c>
      <c r="M22" s="51">
        <f>'7 день '!I57</f>
        <v>0</v>
      </c>
      <c r="N22" s="9">
        <v>3</v>
      </c>
    </row>
    <row r="23" spans="2:16" ht="15.75" hidden="1" x14ac:dyDescent="0.25">
      <c r="B23" s="1"/>
      <c r="C23" s="11"/>
      <c r="D23" s="11"/>
      <c r="E23" s="56"/>
      <c r="F23" s="56"/>
      <c r="G23" s="56"/>
      <c r="H23" s="56"/>
      <c r="I23" s="95">
        <v>2.8</v>
      </c>
      <c r="J23" s="95">
        <v>3.2</v>
      </c>
      <c r="K23" s="95">
        <v>17.673999999999999</v>
      </c>
      <c r="L23" s="95">
        <v>113.71</v>
      </c>
      <c r="M23" s="9"/>
      <c r="N23" s="9"/>
    </row>
    <row r="24" spans="2:16" ht="15.75" x14ac:dyDescent="0.25">
      <c r="B24" s="1" t="s">
        <v>168</v>
      </c>
      <c r="C24" s="11"/>
      <c r="D24" s="19"/>
      <c r="E24" s="82">
        <f>E20+E22</f>
        <v>250</v>
      </c>
      <c r="F24" s="9"/>
      <c r="G24" s="9"/>
      <c r="H24" s="9"/>
      <c r="I24" s="76">
        <f>I20+I22</f>
        <v>9.1999999999999993</v>
      </c>
      <c r="J24" s="76">
        <f>J20+J22</f>
        <v>11.9</v>
      </c>
      <c r="K24" s="76">
        <f>K20+K22</f>
        <v>42.6</v>
      </c>
      <c r="L24" s="76">
        <f>L20+L22</f>
        <v>285.37</v>
      </c>
      <c r="M24" s="76"/>
      <c r="N24" s="9"/>
    </row>
    <row r="25" spans="2:16" s="69" customFormat="1" ht="21" customHeight="1" x14ac:dyDescent="0.25">
      <c r="B25" s="344" t="s">
        <v>169</v>
      </c>
      <c r="C25" s="344"/>
      <c r="D25" s="163"/>
      <c r="E25" s="100">
        <v>1347</v>
      </c>
      <c r="F25" s="22"/>
      <c r="G25" s="22"/>
      <c r="H25" s="22"/>
      <c r="I25" s="79">
        <f>I10+I12+I19+I24</f>
        <v>43.850000000000009</v>
      </c>
      <c r="J25" s="79">
        <f>J10+J12+J19+J24</f>
        <v>52.46</v>
      </c>
      <c r="K25" s="79">
        <f>K10+K12+K19+K24</f>
        <v>186.04</v>
      </c>
      <c r="L25" s="79">
        <v>1317.26</v>
      </c>
      <c r="M25" s="79"/>
      <c r="N25" s="22"/>
    </row>
    <row r="26" spans="2:16" x14ac:dyDescent="0.25">
      <c r="B26" s="89"/>
      <c r="C26" s="44" t="s">
        <v>161</v>
      </c>
      <c r="D26" s="44"/>
      <c r="E26" s="117">
        <v>1250</v>
      </c>
      <c r="F26" s="117"/>
      <c r="G26" s="117"/>
      <c r="H26" s="117"/>
      <c r="I26" s="118">
        <v>40.5</v>
      </c>
      <c r="J26" s="119">
        <v>45</v>
      </c>
      <c r="K26" s="119">
        <v>195.75</v>
      </c>
      <c r="L26" s="119">
        <v>1350</v>
      </c>
      <c r="M26" s="44"/>
      <c r="N26" s="44"/>
    </row>
    <row r="27" spans="2:16" x14ac:dyDescent="0.25">
      <c r="B27" s="89"/>
      <c r="C27" s="44" t="s">
        <v>162</v>
      </c>
      <c r="D27" s="44"/>
      <c r="E27" s="44"/>
      <c r="F27" s="44"/>
      <c r="G27" s="44"/>
      <c r="H27" s="44"/>
      <c r="I27" s="45">
        <f>I26-I25</f>
        <v>-3.3500000000000085</v>
      </c>
      <c r="J27" s="45">
        <f>J26-J25</f>
        <v>-7.4600000000000009</v>
      </c>
      <c r="K27" s="45">
        <f>K26-K25</f>
        <v>9.710000000000008</v>
      </c>
      <c r="L27" s="45">
        <f>L26-L25</f>
        <v>32.740000000000009</v>
      </c>
      <c r="M27" s="44"/>
      <c r="N27" s="44"/>
    </row>
    <row r="28" spans="2:16" x14ac:dyDescent="0.25">
      <c r="B28" s="89"/>
      <c r="C28" s="44" t="s">
        <v>163</v>
      </c>
      <c r="D28" s="44"/>
      <c r="E28" s="44"/>
      <c r="F28" s="44"/>
      <c r="G28" s="44"/>
      <c r="H28" s="44"/>
      <c r="I28" s="113">
        <f>I25/I26</f>
        <v>1.0827160493827162</v>
      </c>
      <c r="J28" s="113">
        <f>J25/J26</f>
        <v>1.1657777777777778</v>
      </c>
      <c r="K28" s="113">
        <f>K25/K26</f>
        <v>0.95039591315453376</v>
      </c>
      <c r="L28" s="113">
        <f>L25/L26</f>
        <v>0.97574814814814814</v>
      </c>
      <c r="M28" s="44"/>
      <c r="N28" s="44"/>
    </row>
    <row r="29" spans="2:16" x14ac:dyDescent="0.25">
      <c r="C29" s="44"/>
      <c r="D29" s="44"/>
      <c r="E29" s="72"/>
      <c r="F29" s="44"/>
      <c r="G29" s="44"/>
      <c r="H29" s="44"/>
      <c r="I29" s="44"/>
      <c r="J29" s="44"/>
      <c r="K29" s="44"/>
      <c r="L29" s="44"/>
      <c r="M29" s="44"/>
      <c r="N29" s="44"/>
    </row>
    <row r="30" spans="2:16" x14ac:dyDescent="0.25">
      <c r="E30" s="40"/>
    </row>
    <row r="31" spans="2:16" x14ac:dyDescent="0.25">
      <c r="E31" s="70"/>
      <c r="F31" s="70"/>
      <c r="G31" s="70"/>
      <c r="H31" s="70"/>
      <c r="I31" s="70"/>
      <c r="J31" s="70"/>
      <c r="K31" s="70"/>
      <c r="L31" s="70"/>
    </row>
    <row r="33" spans="16:16" x14ac:dyDescent="0.25">
      <c r="P33">
        <f>P31-P30</f>
        <v>0</v>
      </c>
    </row>
  </sheetData>
  <mergeCells count="11">
    <mergeCell ref="B25:C25"/>
    <mergeCell ref="B1:N1"/>
    <mergeCell ref="C2:K2"/>
    <mergeCell ref="C3:N3"/>
    <mergeCell ref="B4:B5"/>
    <mergeCell ref="C4:C5"/>
    <mergeCell ref="E4:E5"/>
    <mergeCell ref="I4:K4"/>
    <mergeCell ref="L4:L5"/>
    <mergeCell ref="M4:M5"/>
    <mergeCell ref="N4:N5"/>
  </mergeCells>
  <pageMargins left="0.23622047244094491" right="0.23622047244094491" top="0.19685039370078741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10 день</vt:lpstr>
      <vt:lpstr>9 день</vt:lpstr>
      <vt:lpstr>8 день</vt:lpstr>
      <vt:lpstr>7 день </vt:lpstr>
      <vt:lpstr>6 день </vt:lpstr>
      <vt:lpstr>5день  </vt:lpstr>
      <vt:lpstr>4 день</vt:lpstr>
      <vt:lpstr>3 день</vt:lpstr>
      <vt:lpstr>2 день</vt:lpstr>
      <vt:lpstr>итог</vt:lpstr>
      <vt:lpstr>1 день </vt:lpstr>
      <vt:lpstr>'9 день'!_GoBack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2024-11-25T05:22:48Z</dcterms:modified>
</cp:coreProperties>
</file>