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208D206-FA16-41D5-B640-7CB716E64246}" xr6:coauthVersionLast="47" xr6:coauthVersionMax="47" xr10:uidLastSave="{00000000-0000-0000-0000-000000000000}"/>
  <bookViews>
    <workbookView xWindow="-120" yWindow="-120" windowWidth="21840" windowHeight="13020" tabRatio="602" firstSheet="1" activeTab="3" xr2:uid="{00000000-000D-0000-FFFF-FFFF00000000}"/>
  </bookViews>
  <sheets>
    <sheet name="10 день" sheetId="4" r:id="rId1"/>
    <sheet name="9 день" sheetId="5" r:id="rId2"/>
    <sheet name="8 день" sheetId="6" r:id="rId3"/>
    <sheet name="7 день " sheetId="7" r:id="rId4"/>
    <sheet name="6 день " sheetId="14" r:id="rId5"/>
    <sheet name="5день  " sheetId="8" r:id="rId6"/>
    <sheet name="4 день" sheetId="9" r:id="rId7"/>
    <sheet name="3 день" sheetId="21" r:id="rId8"/>
    <sheet name="2 день" sheetId="12" r:id="rId9"/>
    <sheet name="1 день " sheetId="20" r:id="rId10"/>
    <sheet name="итог" sheetId="3" r:id="rId11"/>
    <sheet name="Лист1" sheetId="22" r:id="rId12"/>
    <sheet name="Лист2" sheetId="2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GoBack" localSheetId="1">'9 день'!$B$32</definedName>
    <definedName name="_xlnm._FilterDatabase" localSheetId="0" hidden="1">'10 день'!$B$2:$B$35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" l="1"/>
  <c r="H32" i="4"/>
  <c r="H19" i="4"/>
  <c r="H28" i="4"/>
  <c r="G29" i="5"/>
  <c r="C26" i="6"/>
  <c r="H75" i="6"/>
  <c r="H27" i="7"/>
  <c r="H73" i="7"/>
  <c r="F85" i="14"/>
  <c r="J90" i="8"/>
  <c r="D90" i="8"/>
  <c r="D72" i="8"/>
  <c r="I28" i="9"/>
  <c r="H13" i="21"/>
  <c r="J22" i="12"/>
  <c r="K10" i="12"/>
  <c r="L10" i="12"/>
  <c r="L22" i="12"/>
  <c r="H107" i="14"/>
  <c r="C30" i="21"/>
  <c r="H33" i="4" l="1"/>
  <c r="D91" i="8"/>
  <c r="I77" i="7"/>
  <c r="C21" i="21" l="1"/>
  <c r="E21" i="21"/>
  <c r="G21" i="21"/>
  <c r="H21" i="21"/>
  <c r="H31" i="21" s="1"/>
  <c r="F29" i="5" l="1"/>
  <c r="E29" i="5"/>
  <c r="H90" i="8"/>
  <c r="F30" i="21"/>
  <c r="I60" i="20"/>
  <c r="L60" i="20"/>
  <c r="K60" i="20"/>
  <c r="J60" i="20"/>
  <c r="F28" i="9"/>
  <c r="G90" i="8"/>
  <c r="G24" i="8"/>
  <c r="D87" i="5"/>
  <c r="D29" i="5"/>
  <c r="G27" i="7"/>
  <c r="F27" i="7"/>
  <c r="E27" i="7"/>
  <c r="G91" i="8" l="1"/>
  <c r="L19" i="12"/>
  <c r="K19" i="12"/>
  <c r="J19" i="12"/>
  <c r="E19" i="12"/>
  <c r="I19" i="12"/>
  <c r="I30" i="9" l="1"/>
  <c r="I96" i="9" s="1"/>
  <c r="G31" i="5" l="1"/>
  <c r="F31" i="5"/>
  <c r="E31" i="5"/>
  <c r="D31" i="5"/>
  <c r="G31" i="7"/>
  <c r="F31" i="7"/>
  <c r="E31" i="7"/>
  <c r="C31" i="7"/>
  <c r="E85" i="14"/>
  <c r="G85" i="14"/>
  <c r="H85" i="14"/>
  <c r="G13" i="21"/>
  <c r="F13" i="21"/>
  <c r="F31" i="21" s="1"/>
  <c r="E13" i="21"/>
  <c r="C13" i="21"/>
  <c r="L30" i="20"/>
  <c r="K30" i="20"/>
  <c r="J30" i="20"/>
  <c r="I30" i="20"/>
  <c r="L12" i="12"/>
  <c r="K12" i="12"/>
  <c r="J12" i="12"/>
  <c r="I12" i="12"/>
  <c r="E12" i="12"/>
  <c r="G31" i="21" l="1"/>
  <c r="F73" i="5" l="1"/>
  <c r="E73" i="5"/>
  <c r="D73" i="5"/>
  <c r="C73" i="5"/>
  <c r="C87" i="5"/>
  <c r="E87" i="5"/>
  <c r="F87" i="5"/>
  <c r="G87" i="5"/>
  <c r="C29" i="5"/>
  <c r="F75" i="6"/>
  <c r="G75" i="6"/>
  <c r="G73" i="7"/>
  <c r="F73" i="7"/>
  <c r="E73" i="7"/>
  <c r="E88" i="5" l="1"/>
  <c r="F88" i="5"/>
  <c r="C85" i="14"/>
  <c r="J91" i="8"/>
  <c r="E98" i="9"/>
  <c r="E99" i="9" s="1"/>
  <c r="H33" i="21"/>
  <c r="H34" i="21" s="1"/>
  <c r="G33" i="21"/>
  <c r="G34" i="21" s="1"/>
  <c r="F33" i="21"/>
  <c r="F34" i="21" s="1"/>
  <c r="E30" i="21"/>
  <c r="C39" i="9"/>
  <c r="C40" i="9" s="1"/>
  <c r="C41" i="9" s="1"/>
  <c r="C42" i="9" s="1"/>
  <c r="C43" i="9" s="1"/>
  <c r="C44" i="9" s="1"/>
  <c r="F96" i="9"/>
  <c r="G95" i="9"/>
  <c r="E31" i="21" l="1"/>
  <c r="E33" i="21" s="1"/>
  <c r="E34" i="21" s="1"/>
  <c r="D74" i="8"/>
  <c r="D75" i="8" s="1"/>
  <c r="D76" i="8" s="1"/>
  <c r="D77" i="8" s="1"/>
  <c r="D78" i="8" s="1"/>
  <c r="E22" i="8"/>
  <c r="F22" i="8"/>
  <c r="K22" i="8"/>
  <c r="D8" i="8"/>
  <c r="D9" i="8" s="1"/>
  <c r="D10" i="8" s="1"/>
  <c r="D11" i="8" s="1"/>
  <c r="K14" i="8"/>
  <c r="K15" i="8" s="1"/>
  <c r="K22" i="12"/>
  <c r="M21" i="12"/>
  <c r="I22" i="12"/>
  <c r="H74" i="5" l="1"/>
  <c r="F32" i="4" l="1"/>
  <c r="E32" i="4"/>
  <c r="F19" i="4"/>
  <c r="G19" i="4"/>
  <c r="E19" i="4"/>
  <c r="F26" i="6"/>
  <c r="G26" i="6"/>
  <c r="H26" i="6"/>
  <c r="E26" i="6"/>
  <c r="F33" i="4" l="1"/>
  <c r="E33" i="4"/>
  <c r="F6" i="3"/>
  <c r="E6" i="3"/>
  <c r="G6" i="3"/>
  <c r="D6" i="3"/>
  <c r="K65" i="20"/>
  <c r="J65" i="20"/>
  <c r="I65" i="20"/>
  <c r="E65" i="20"/>
  <c r="F60" i="20"/>
  <c r="M54" i="20"/>
  <c r="F52" i="20"/>
  <c r="F51" i="20"/>
  <c r="F50" i="20"/>
  <c r="F38" i="20"/>
  <c r="F37" i="20"/>
  <c r="E37" i="20" s="1"/>
  <c r="M35" i="20"/>
  <c r="E33" i="20"/>
  <c r="L66" i="20"/>
  <c r="K28" i="20"/>
  <c r="J28" i="20"/>
  <c r="E28" i="20"/>
  <c r="M27" i="20"/>
  <c r="L27" i="20"/>
  <c r="K27" i="20"/>
  <c r="J27" i="20"/>
  <c r="I27" i="20"/>
  <c r="E22" i="20"/>
  <c r="E23" i="20" s="1"/>
  <c r="E24" i="20" s="1"/>
  <c r="E25" i="20" s="1"/>
  <c r="M20" i="20"/>
  <c r="D18" i="20"/>
  <c r="D15" i="20"/>
  <c r="D16" i="20" s="1"/>
  <c r="O10" i="20"/>
  <c r="E8" i="20"/>
  <c r="E9" i="20" s="1"/>
  <c r="E10" i="20" s="1"/>
  <c r="E11" i="20" s="1"/>
  <c r="K66" i="20" l="1"/>
  <c r="E38" i="20"/>
  <c r="E40" i="20" s="1"/>
  <c r="E41" i="20" s="1"/>
  <c r="E44" i="20" s="1"/>
  <c r="E48" i="20" s="1"/>
  <c r="E49" i="20" s="1"/>
  <c r="E50" i="20" s="1"/>
  <c r="E51" i="20" s="1"/>
  <c r="E52" i="20" s="1"/>
  <c r="J66" i="20"/>
  <c r="E4" i="3" s="1"/>
  <c r="D4" i="3"/>
  <c r="F4" i="3"/>
  <c r="G4" i="3"/>
  <c r="I69" i="20" l="1"/>
  <c r="I68" i="20"/>
  <c r="L68" i="20"/>
  <c r="K68" i="20"/>
  <c r="J68" i="20"/>
  <c r="J69" i="20"/>
  <c r="L69" i="20"/>
  <c r="K69" i="20"/>
  <c r="D88" i="5"/>
  <c r="F85" i="6" l="1"/>
  <c r="F86" i="6" s="1"/>
  <c r="G85" i="6"/>
  <c r="G86" i="6" s="1"/>
  <c r="H85" i="6"/>
  <c r="H86" i="6" s="1"/>
  <c r="I85" i="6"/>
  <c r="E85" i="6"/>
  <c r="E86" i="6" s="1"/>
  <c r="F81" i="7"/>
  <c r="F83" i="7" s="1"/>
  <c r="G81" i="7"/>
  <c r="G83" i="7" s="1"/>
  <c r="H81" i="7"/>
  <c r="E81" i="7"/>
  <c r="F31" i="14"/>
  <c r="G31" i="14"/>
  <c r="H31" i="14"/>
  <c r="E31" i="14"/>
  <c r="H83" i="7" l="1"/>
  <c r="G10" i="3" s="1"/>
  <c r="G28" i="9"/>
  <c r="G96" i="9" s="1"/>
  <c r="H28" i="9"/>
  <c r="I98" i="9"/>
  <c r="I99" i="9" s="1"/>
  <c r="K25" i="12"/>
  <c r="L23" i="12"/>
  <c r="L25" i="12" s="1"/>
  <c r="J10" i="12"/>
  <c r="J23" i="12" s="1"/>
  <c r="J25" i="12" s="1"/>
  <c r="I10" i="12"/>
  <c r="I23" i="12" s="1"/>
  <c r="I25" i="12" s="1"/>
  <c r="H86" i="7" l="1"/>
  <c r="H85" i="7"/>
  <c r="F107" i="14"/>
  <c r="G107" i="14"/>
  <c r="G109" i="14" s="1"/>
  <c r="E107" i="14"/>
  <c r="E111" i="14" l="1"/>
  <c r="E112" i="14"/>
  <c r="C107" i="14"/>
  <c r="H104" i="14"/>
  <c r="G104" i="14"/>
  <c r="F104" i="14"/>
  <c r="E104" i="14"/>
  <c r="H100" i="14"/>
  <c r="G100" i="14"/>
  <c r="F100" i="14"/>
  <c r="E100" i="14"/>
  <c r="C100" i="14"/>
  <c r="C103" i="14" s="1"/>
  <c r="C89" i="14"/>
  <c r="C87" i="14"/>
  <c r="C80" i="14"/>
  <c r="C81" i="14" s="1"/>
  <c r="I77" i="14"/>
  <c r="I74" i="14"/>
  <c r="H74" i="14"/>
  <c r="I73" i="14"/>
  <c r="H73" i="14"/>
  <c r="G73" i="14"/>
  <c r="F73" i="14"/>
  <c r="E73" i="14"/>
  <c r="I72" i="14"/>
  <c r="H72" i="14"/>
  <c r="G72" i="14"/>
  <c r="F72" i="14"/>
  <c r="E72" i="14"/>
  <c r="H71" i="14"/>
  <c r="G71" i="14"/>
  <c r="F71" i="14"/>
  <c r="E71" i="14"/>
  <c r="H70" i="14"/>
  <c r="G70" i="14"/>
  <c r="F70" i="14"/>
  <c r="E70" i="14"/>
  <c r="H69" i="14"/>
  <c r="G69" i="14"/>
  <c r="F69" i="14"/>
  <c r="E69" i="14"/>
  <c r="C69" i="14"/>
  <c r="C70" i="14" s="1"/>
  <c r="C71" i="14" s="1"/>
  <c r="C72" i="14" s="1"/>
  <c r="C73" i="14" s="1"/>
  <c r="I63" i="14"/>
  <c r="H63" i="14"/>
  <c r="G63" i="14"/>
  <c r="F63" i="14"/>
  <c r="E63" i="14"/>
  <c r="I61" i="14"/>
  <c r="H61" i="14"/>
  <c r="G61" i="14"/>
  <c r="F61" i="14"/>
  <c r="E61" i="14"/>
  <c r="I60" i="14"/>
  <c r="H60" i="14"/>
  <c r="G60" i="14"/>
  <c r="F60" i="14"/>
  <c r="E60" i="14"/>
  <c r="F59" i="14"/>
  <c r="I58" i="14"/>
  <c r="H58" i="14"/>
  <c r="G58" i="14"/>
  <c r="F58" i="14"/>
  <c r="E58" i="14"/>
  <c r="I57" i="14"/>
  <c r="H57" i="14"/>
  <c r="G57" i="14"/>
  <c r="F57" i="14"/>
  <c r="E57" i="14"/>
  <c r="C57" i="14"/>
  <c r="C59" i="14" s="1"/>
  <c r="I56" i="14"/>
  <c r="H56" i="14"/>
  <c r="G56" i="14"/>
  <c r="F56" i="14"/>
  <c r="E56" i="14"/>
  <c r="C52" i="14"/>
  <c r="C54" i="14" s="1"/>
  <c r="C56" i="14" s="1"/>
  <c r="C58" i="14" s="1"/>
  <c r="C60" i="14" s="1"/>
  <c r="C62" i="14" s="1"/>
  <c r="C64" i="14" s="1"/>
  <c r="C49" i="14"/>
  <c r="C51" i="14" s="1"/>
  <c r="C53" i="14" s="1"/>
  <c r="C48" i="14"/>
  <c r="C50" i="14" s="1"/>
  <c r="C42" i="14"/>
  <c r="C44" i="14" s="1"/>
  <c r="C39" i="14"/>
  <c r="C41" i="14" s="1"/>
  <c r="C43" i="14" s="1"/>
  <c r="C45" i="14" s="1"/>
  <c r="C38" i="14"/>
  <c r="C40" i="14" s="1"/>
  <c r="I37" i="14"/>
  <c r="H37" i="14"/>
  <c r="G37" i="14"/>
  <c r="F37" i="14"/>
  <c r="E37" i="14"/>
  <c r="C31" i="14"/>
  <c r="I28" i="14"/>
  <c r="H28" i="14"/>
  <c r="G28" i="14"/>
  <c r="F28" i="14"/>
  <c r="E28" i="14"/>
  <c r="D9" i="3" s="1"/>
  <c r="H27" i="14"/>
  <c r="I26" i="14"/>
  <c r="H26" i="14"/>
  <c r="G26" i="14"/>
  <c r="F26" i="14"/>
  <c r="E26" i="14"/>
  <c r="C22" i="14"/>
  <c r="C23" i="14" s="1"/>
  <c r="C24" i="14" s="1"/>
  <c r="C25" i="14" s="1"/>
  <c r="C26" i="14" s="1"/>
  <c r="C27" i="14" s="1"/>
  <c r="I19" i="14"/>
  <c r="H18" i="14"/>
  <c r="G18" i="14"/>
  <c r="F18" i="14"/>
  <c r="E18" i="14"/>
  <c r="H17" i="14"/>
  <c r="G17" i="14"/>
  <c r="F17" i="14"/>
  <c r="E17" i="14"/>
  <c r="H13" i="14"/>
  <c r="G13" i="14"/>
  <c r="F13" i="14"/>
  <c r="E13" i="14"/>
  <c r="H11" i="14"/>
  <c r="G11" i="14"/>
  <c r="F11" i="14"/>
  <c r="E11" i="14"/>
  <c r="I9" i="14"/>
  <c r="H9" i="14"/>
  <c r="G9" i="14"/>
  <c r="F9" i="14"/>
  <c r="E9" i="14"/>
  <c r="C9" i="14"/>
  <c r="C11" i="14" s="1"/>
  <c r="C13" i="14" s="1"/>
  <c r="H8" i="14"/>
  <c r="G8" i="14"/>
  <c r="F8" i="14"/>
  <c r="E8" i="14"/>
  <c r="C8" i="14"/>
  <c r="C10" i="14" s="1"/>
  <c r="C12" i="14" s="1"/>
  <c r="C109" i="14" l="1"/>
  <c r="I109" i="14"/>
  <c r="F9" i="3"/>
  <c r="G112" i="14"/>
  <c r="G111" i="14"/>
  <c r="E9" i="3"/>
  <c r="F112" i="14"/>
  <c r="F111" i="14"/>
  <c r="G9" i="3"/>
  <c r="H112" i="14"/>
  <c r="H111" i="14"/>
  <c r="C61" i="14"/>
  <c r="C63" i="14" s="1"/>
  <c r="C65" i="14" s="1"/>
  <c r="E59" i="14"/>
  <c r="G59" i="14" s="1"/>
  <c r="H59" i="14"/>
  <c r="C104" i="14"/>
  <c r="C105" i="14" s="1"/>
  <c r="H103" i="14"/>
  <c r="C101" i="14"/>
  <c r="C102" i="14" s="1"/>
  <c r="E22" i="12" l="1"/>
  <c r="F19" i="12"/>
  <c r="E10" i="12"/>
  <c r="J26" i="12" l="1"/>
  <c r="E5" i="3"/>
  <c r="L26" i="12"/>
  <c r="G5" i="3"/>
  <c r="I26" i="12"/>
  <c r="D5" i="3"/>
  <c r="K26" i="12"/>
  <c r="E95" i="9" l="1"/>
  <c r="D95" i="9"/>
  <c r="I92" i="9"/>
  <c r="G7" i="3" s="1"/>
  <c r="H92" i="9"/>
  <c r="H96" i="9" s="1"/>
  <c r="C89" i="9"/>
  <c r="C90" i="9" s="1"/>
  <c r="C91" i="9" s="1"/>
  <c r="I74" i="9"/>
  <c r="H74" i="9"/>
  <c r="G74" i="9"/>
  <c r="F74" i="9"/>
  <c r="C73" i="9"/>
  <c r="C68" i="9"/>
  <c r="C61" i="9"/>
  <c r="C63" i="9" s="1"/>
  <c r="C60" i="9"/>
  <c r="C62" i="9" s="1"/>
  <c r="C64" i="9" s="1"/>
  <c r="C48" i="9"/>
  <c r="C49" i="9" s="1"/>
  <c r="H35" i="9"/>
  <c r="G35" i="9"/>
  <c r="F35" i="9"/>
  <c r="C35" i="9"/>
  <c r="H34" i="9"/>
  <c r="G34" i="9"/>
  <c r="F34" i="9"/>
  <c r="H33" i="9"/>
  <c r="G33" i="9"/>
  <c r="F33" i="9"/>
  <c r="H32" i="9"/>
  <c r="G32" i="9"/>
  <c r="C28" i="9"/>
  <c r="I25" i="9"/>
  <c r="C25" i="9"/>
  <c r="C22" i="9"/>
  <c r="C23" i="9" s="1"/>
  <c r="C24" i="9" s="1"/>
  <c r="C8" i="9"/>
  <c r="C9" i="9" s="1"/>
  <c r="C10" i="9" s="1"/>
  <c r="C11" i="9" s="1"/>
  <c r="C12" i="9" s="1"/>
  <c r="C13" i="9" s="1"/>
  <c r="F7" i="3" l="1"/>
  <c r="H98" i="9"/>
  <c r="H99" i="9" s="1"/>
  <c r="E7" i="3"/>
  <c r="G98" i="9"/>
  <c r="G99" i="9" s="1"/>
  <c r="D7" i="3"/>
  <c r="F98" i="9"/>
  <c r="F99" i="9" s="1"/>
  <c r="K88" i="8"/>
  <c r="J86" i="8"/>
  <c r="I86" i="8"/>
  <c r="H86" i="8"/>
  <c r="G86" i="8"/>
  <c r="J84" i="8"/>
  <c r="I84" i="8"/>
  <c r="H84" i="8"/>
  <c r="G84" i="8"/>
  <c r="D84" i="8"/>
  <c r="D85" i="8" s="1"/>
  <c r="H81" i="8"/>
  <c r="G81" i="8"/>
  <c r="K79" i="8"/>
  <c r="J79" i="8"/>
  <c r="I79" i="8"/>
  <c r="H79" i="8"/>
  <c r="G79" i="8"/>
  <c r="J78" i="8"/>
  <c r="I78" i="8"/>
  <c r="H78" i="8"/>
  <c r="G78" i="8"/>
  <c r="J77" i="8"/>
  <c r="I77" i="8"/>
  <c r="H77" i="8"/>
  <c r="G77" i="8"/>
  <c r="K76" i="8"/>
  <c r="J76" i="8"/>
  <c r="I76" i="8"/>
  <c r="H76" i="8"/>
  <c r="G76" i="8"/>
  <c r="J75" i="8"/>
  <c r="I75" i="8"/>
  <c r="H75" i="8"/>
  <c r="G75" i="8"/>
  <c r="J74" i="8"/>
  <c r="I74" i="8"/>
  <c r="H74" i="8"/>
  <c r="G74" i="8"/>
  <c r="D65" i="8"/>
  <c r="M58" i="8"/>
  <c r="K57" i="8"/>
  <c r="K49" i="8"/>
  <c r="D44" i="8"/>
  <c r="M44" i="8" s="1"/>
  <c r="D40" i="8"/>
  <c r="D34" i="8"/>
  <c r="K31" i="8"/>
  <c r="H91" i="8"/>
  <c r="K21" i="8"/>
  <c r="K91" i="8" s="1"/>
  <c r="D8" i="3" l="1"/>
  <c r="G93" i="8"/>
  <c r="G94" i="8"/>
  <c r="E8" i="3"/>
  <c r="H93" i="8"/>
  <c r="H94" i="8"/>
  <c r="G88" i="8"/>
  <c r="H88" i="8"/>
  <c r="I88" i="8"/>
  <c r="K82" i="8"/>
  <c r="J85" i="8"/>
  <c r="J88" i="8" s="1"/>
  <c r="D86" i="8"/>
  <c r="D87" i="8" s="1"/>
  <c r="M76" i="8"/>
  <c r="I91" i="8"/>
  <c r="D45" i="8"/>
  <c r="D46" i="8" s="1"/>
  <c r="D47" i="8" s="1"/>
  <c r="G8" i="3" l="1"/>
  <c r="J94" i="8"/>
  <c r="J93" i="8"/>
  <c r="F8" i="3"/>
  <c r="I93" i="8"/>
  <c r="I94" i="8"/>
  <c r="M78" i="8"/>
  <c r="D79" i="8"/>
  <c r="D80" i="8" s="1"/>
  <c r="D81" i="8" s="1"/>
  <c r="I81" i="7" l="1"/>
  <c r="C81" i="7"/>
  <c r="H80" i="7"/>
  <c r="G80" i="7"/>
  <c r="F80" i="7"/>
  <c r="E80" i="7"/>
  <c r="C78" i="7"/>
  <c r="C79" i="7" s="1"/>
  <c r="H76" i="7"/>
  <c r="G76" i="7"/>
  <c r="F76" i="7"/>
  <c r="C68" i="7"/>
  <c r="C69" i="7" s="1"/>
  <c r="I65" i="7"/>
  <c r="G65" i="7"/>
  <c r="F65" i="7"/>
  <c r="H64" i="7"/>
  <c r="G64" i="7"/>
  <c r="F64" i="7"/>
  <c r="E64" i="7"/>
  <c r="C64" i="7"/>
  <c r="I61" i="7"/>
  <c r="H61" i="7"/>
  <c r="G61" i="7"/>
  <c r="F61" i="7"/>
  <c r="E61" i="7"/>
  <c r="C56" i="7"/>
  <c r="C57" i="7" s="1"/>
  <c r="C58" i="7" s="1"/>
  <c r="C59" i="7" s="1"/>
  <c r="C60" i="7" s="1"/>
  <c r="C61" i="7" s="1"/>
  <c r="C62" i="7" s="1"/>
  <c r="H50" i="7"/>
  <c r="G50" i="7"/>
  <c r="F50" i="7"/>
  <c r="E50" i="7"/>
  <c r="C46" i="7"/>
  <c r="C47" i="7" s="1"/>
  <c r="C48" i="7" s="1"/>
  <c r="C49" i="7" s="1"/>
  <c r="C43" i="7"/>
  <c r="C45" i="7" s="1"/>
  <c r="C42" i="7"/>
  <c r="C44" i="7" s="1"/>
  <c r="E83" i="7"/>
  <c r="C27" i="7"/>
  <c r="I26" i="7"/>
  <c r="C22" i="7"/>
  <c r="C23" i="7" s="1"/>
  <c r="C25" i="7" s="1"/>
  <c r="D17" i="7"/>
  <c r="I12" i="7"/>
  <c r="H12" i="7"/>
  <c r="G12" i="7"/>
  <c r="F12" i="7"/>
  <c r="E12" i="7"/>
  <c r="H11" i="7"/>
  <c r="G11" i="7"/>
  <c r="F11" i="7"/>
  <c r="E11" i="7"/>
  <c r="I10" i="7"/>
  <c r="H10" i="7"/>
  <c r="G10" i="7"/>
  <c r="F10" i="7"/>
  <c r="E10" i="7"/>
  <c r="I8" i="7"/>
  <c r="H8" i="7"/>
  <c r="G8" i="7"/>
  <c r="F8" i="7"/>
  <c r="E8" i="7"/>
  <c r="C8" i="7"/>
  <c r="C9" i="7" s="1"/>
  <c r="C10" i="7" s="1"/>
  <c r="C11" i="7" s="1"/>
  <c r="C12" i="7" s="1"/>
  <c r="C13" i="7" s="1"/>
  <c r="C83" i="7" l="1"/>
  <c r="F10" i="3"/>
  <c r="G86" i="7"/>
  <c r="G85" i="7"/>
  <c r="E10" i="3"/>
  <c r="F86" i="7"/>
  <c r="F85" i="7"/>
  <c r="D10" i="3"/>
  <c r="E85" i="7"/>
  <c r="E86" i="7"/>
  <c r="I83" i="7"/>
  <c r="C85" i="6"/>
  <c r="H82" i="6"/>
  <c r="G82" i="6"/>
  <c r="F82" i="6"/>
  <c r="E82" i="6"/>
  <c r="C79" i="6"/>
  <c r="C80" i="6" s="1"/>
  <c r="C82" i="6" s="1"/>
  <c r="E69" i="6"/>
  <c r="F68" i="6"/>
  <c r="I67" i="6"/>
  <c r="H67" i="6"/>
  <c r="G67" i="6"/>
  <c r="F67" i="6"/>
  <c r="E67" i="6"/>
  <c r="C67" i="6"/>
  <c r="C66" i="6"/>
  <c r="I56" i="6"/>
  <c r="H56" i="6"/>
  <c r="G56" i="6"/>
  <c r="F56" i="6"/>
  <c r="E56" i="6"/>
  <c r="H55" i="6"/>
  <c r="G55" i="6"/>
  <c r="F55" i="6"/>
  <c r="E55" i="6"/>
  <c r="H54" i="6"/>
  <c r="G54" i="6"/>
  <c r="F54" i="6"/>
  <c r="E54" i="6"/>
  <c r="I53" i="6"/>
  <c r="H53" i="6"/>
  <c r="G53" i="6"/>
  <c r="F53" i="6"/>
  <c r="E53" i="6"/>
  <c r="C53" i="6"/>
  <c r="C54" i="6" s="1"/>
  <c r="C55" i="6" s="1"/>
  <c r="C56" i="6" s="1"/>
  <c r="I52" i="6"/>
  <c r="H52" i="6"/>
  <c r="G52" i="6"/>
  <c r="F52" i="6"/>
  <c r="E52" i="6"/>
  <c r="I48" i="6"/>
  <c r="H48" i="6"/>
  <c r="G48" i="6"/>
  <c r="F48" i="6"/>
  <c r="E48" i="6"/>
  <c r="I45" i="6"/>
  <c r="H45" i="6"/>
  <c r="G45" i="6"/>
  <c r="F45" i="6"/>
  <c r="E45" i="6"/>
  <c r="I43" i="6"/>
  <c r="H43" i="6"/>
  <c r="G43" i="6"/>
  <c r="F43" i="6"/>
  <c r="E43" i="6"/>
  <c r="I41" i="6"/>
  <c r="I57" i="6" s="1"/>
  <c r="H41" i="6"/>
  <c r="H57" i="6" s="1"/>
  <c r="G41" i="6"/>
  <c r="G57" i="6" s="1"/>
  <c r="F41" i="6"/>
  <c r="F57" i="6" s="1"/>
  <c r="E41" i="6"/>
  <c r="E57" i="6" s="1"/>
  <c r="C41" i="6"/>
  <c r="C42" i="6" s="1"/>
  <c r="C43" i="6" s="1"/>
  <c r="C35" i="6"/>
  <c r="C33" i="6"/>
  <c r="C32" i="6"/>
  <c r="C31" i="6"/>
  <c r="H24" i="6"/>
  <c r="G24" i="6"/>
  <c r="F24" i="6"/>
  <c r="E24" i="6"/>
  <c r="C20" i="6"/>
  <c r="C21" i="6" s="1"/>
  <c r="C22" i="6" s="1"/>
  <c r="I18" i="6"/>
  <c r="I86" i="6" s="1"/>
  <c r="H18" i="6"/>
  <c r="G18" i="6"/>
  <c r="F18" i="6"/>
  <c r="E18" i="6"/>
  <c r="D14" i="6"/>
  <c r="H10" i="6"/>
  <c r="G10" i="6"/>
  <c r="F10" i="6"/>
  <c r="E10" i="6"/>
  <c r="H9" i="6"/>
  <c r="G9" i="6"/>
  <c r="F9" i="6"/>
  <c r="E9" i="6"/>
  <c r="I8" i="6"/>
  <c r="I12" i="6" s="1"/>
  <c r="H8" i="6"/>
  <c r="H12" i="6" s="1"/>
  <c r="G8" i="6"/>
  <c r="G12" i="6" s="1"/>
  <c r="F8" i="6"/>
  <c r="F12" i="6" s="1"/>
  <c r="E8" i="6"/>
  <c r="E12" i="6" s="1"/>
  <c r="C8" i="6"/>
  <c r="C9" i="6" s="1"/>
  <c r="C10" i="6" s="1"/>
  <c r="C11" i="6" s="1"/>
  <c r="G11" i="3" l="1"/>
  <c r="H89" i="6"/>
  <c r="H88" i="6"/>
  <c r="F11" i="3"/>
  <c r="G88" i="6"/>
  <c r="G89" i="6"/>
  <c r="E11" i="3"/>
  <c r="F89" i="6"/>
  <c r="F88" i="6"/>
  <c r="D11" i="3"/>
  <c r="E89" i="6"/>
  <c r="E88" i="6"/>
  <c r="H87" i="5"/>
  <c r="C82" i="5"/>
  <c r="C83" i="5" s="1"/>
  <c r="H78" i="5"/>
  <c r="G78" i="5"/>
  <c r="E78" i="5"/>
  <c r="C68" i="5"/>
  <c r="C69" i="5" s="1"/>
  <c r="G54" i="5"/>
  <c r="F54" i="5"/>
  <c r="E54" i="5"/>
  <c r="D54" i="5"/>
  <c r="F46" i="5"/>
  <c r="E46" i="5"/>
  <c r="D46" i="5"/>
  <c r="F45" i="5"/>
  <c r="E45" i="5"/>
  <c r="D45" i="5"/>
  <c r="F44" i="5"/>
  <c r="E44" i="5"/>
  <c r="D44" i="5"/>
  <c r="F38" i="5"/>
  <c r="E38" i="5"/>
  <c r="D38" i="5"/>
  <c r="F37" i="5"/>
  <c r="D37" i="5"/>
  <c r="F36" i="5"/>
  <c r="E36" i="5"/>
  <c r="D36" i="5"/>
  <c r="C36" i="5"/>
  <c r="H20" i="5"/>
  <c r="F19" i="5"/>
  <c r="E19" i="5"/>
  <c r="D19" i="5"/>
  <c r="F18" i="5"/>
  <c r="E18" i="5"/>
  <c r="D18" i="5"/>
  <c r="C18" i="5"/>
  <c r="C19" i="5" s="1"/>
  <c r="C12" i="5"/>
  <c r="C13" i="5" s="1"/>
  <c r="E12" i="3" l="1"/>
  <c r="E91" i="5"/>
  <c r="E90" i="5"/>
  <c r="D12" i="3"/>
  <c r="D90" i="5"/>
  <c r="D91" i="5"/>
  <c r="G12" i="3"/>
  <c r="G91" i="5"/>
  <c r="G90" i="5"/>
  <c r="F12" i="3"/>
  <c r="F91" i="5"/>
  <c r="F90" i="5"/>
  <c r="H88" i="5"/>
  <c r="C85" i="5"/>
  <c r="C84" i="5"/>
  <c r="G18" i="5" l="1"/>
  <c r="G19" i="5"/>
  <c r="H36" i="5" l="1"/>
  <c r="H37" i="5" l="1"/>
  <c r="G37" i="5" l="1"/>
  <c r="G36" i="5"/>
  <c r="H38" i="5"/>
  <c r="G38" i="5" l="1"/>
  <c r="H44" i="5" l="1"/>
  <c r="H46" i="5" l="1"/>
  <c r="G44" i="5" l="1"/>
  <c r="G46" i="5" l="1"/>
  <c r="G45" i="5"/>
  <c r="I33" i="4" l="1"/>
  <c r="C32" i="4"/>
  <c r="I31" i="4"/>
  <c r="C19" i="4"/>
  <c r="G17" i="4"/>
  <c r="F17" i="4"/>
  <c r="E17" i="4"/>
  <c r="I12" i="4"/>
  <c r="C11" i="4"/>
  <c r="C12" i="4" s="1"/>
  <c r="C10" i="4"/>
  <c r="E13" i="3" l="1"/>
  <c r="E14" i="3" s="1"/>
  <c r="E16" i="3" s="1"/>
  <c r="E17" i="3" s="1"/>
  <c r="F36" i="4"/>
  <c r="F35" i="4"/>
  <c r="D13" i="3"/>
  <c r="D14" i="3" s="1"/>
  <c r="D16" i="3" s="1"/>
  <c r="D17" i="3" s="1"/>
  <c r="E35" i="4"/>
  <c r="E36" i="4"/>
  <c r="G13" i="3"/>
  <c r="G14" i="3" s="1"/>
  <c r="G16" i="3" s="1"/>
  <c r="G17" i="3" s="1"/>
  <c r="H36" i="4"/>
  <c r="H35" i="4"/>
  <c r="F13" i="3"/>
  <c r="F14" i="3" s="1"/>
  <c r="F16" i="3" s="1"/>
  <c r="F17" i="3" s="1"/>
  <c r="G36" i="4"/>
  <c r="G35" i="4"/>
  <c r="I17" i="4" l="1"/>
  <c r="I7" i="4"/>
  <c r="H17" i="4" l="1"/>
</calcChain>
</file>

<file path=xl/sharedStrings.xml><?xml version="1.0" encoding="utf-8"?>
<sst xmlns="http://schemas.openxmlformats.org/spreadsheetml/2006/main" count="845" uniqueCount="344">
  <si>
    <t>пятница-2</t>
  </si>
  <si>
    <t>Прием пищи</t>
  </si>
  <si>
    <t>Наименование блюда</t>
  </si>
  <si>
    <t>Вес  блюда</t>
  </si>
  <si>
    <t>Пищевые вещества (г)</t>
  </si>
  <si>
    <t>Энергетическая ценность (ккал)</t>
  </si>
  <si>
    <t>Витамин C</t>
  </si>
  <si>
    <t>№ рецептуры</t>
  </si>
  <si>
    <t>Б</t>
  </si>
  <si>
    <t>Ж</t>
  </si>
  <si>
    <t>У</t>
  </si>
  <si>
    <t>Завтрак:</t>
  </si>
  <si>
    <t>93</t>
  </si>
  <si>
    <t>Всего</t>
  </si>
  <si>
    <t xml:space="preserve">Хлеб пшеничный </t>
  </si>
  <si>
    <t>Масло сливочное</t>
  </si>
  <si>
    <t xml:space="preserve">Какао </t>
  </si>
  <si>
    <t>Молоко сгущенное с сахаром</t>
  </si>
  <si>
    <t>Сахар</t>
  </si>
  <si>
    <t xml:space="preserve">Вода </t>
  </si>
  <si>
    <t>Итого за завтрак</t>
  </si>
  <si>
    <t>2 завтрак</t>
  </si>
  <si>
    <t>Яблоки</t>
  </si>
  <si>
    <t>Итого за 2 завтрак</t>
  </si>
  <si>
    <t>Обед</t>
  </si>
  <si>
    <t>лук репчатый</t>
  </si>
  <si>
    <t>Картофельное пюре</t>
  </si>
  <si>
    <t xml:space="preserve">Картофель </t>
  </si>
  <si>
    <t>с 01.09 по 31.10 х/о –25%;</t>
  </si>
  <si>
    <t>с 01.11 по 31.12 х/о – 30%</t>
  </si>
  <si>
    <t>с 01.01 по 28-29.02 х/о – 35%</t>
  </si>
  <si>
    <t>с 01.03 по 31.08 х/о – 40%</t>
  </si>
  <si>
    <t>масса отварного картофеля</t>
  </si>
  <si>
    <t>Молоко</t>
  </si>
  <si>
    <t>Соль йодированная</t>
  </si>
  <si>
    <t>Компот из сухофруктов</t>
  </si>
  <si>
    <t>0001</t>
  </si>
  <si>
    <t>Ржаной</t>
  </si>
  <si>
    <t>Пшеничный</t>
  </si>
  <si>
    <t>Итого за обед</t>
  </si>
  <si>
    <t xml:space="preserve">Полдник </t>
  </si>
  <si>
    <t>Итого за полдник</t>
  </si>
  <si>
    <t>четверг-2</t>
  </si>
  <si>
    <t>Неделя 2 День 4</t>
  </si>
  <si>
    <t>Яйца</t>
  </si>
  <si>
    <t>1 1/4шт</t>
  </si>
  <si>
    <t>Молоко с м.д.ж. 2,5-3,2 %</t>
  </si>
  <si>
    <t>Масса омлетной смеси</t>
  </si>
  <si>
    <t>Масло коровье сладкосливочное</t>
  </si>
  <si>
    <t>Масса  готового омлета</t>
  </si>
  <si>
    <t>Хлеб пшеничный</t>
  </si>
  <si>
    <t>Кофейный напиток злаковый ) суррогатный), в т.ч. из цикория</t>
  </si>
  <si>
    <t>Итого за 2завтрак</t>
  </si>
  <si>
    <t xml:space="preserve"> Суп крестьянский со сметаной</t>
  </si>
  <si>
    <t>37</t>
  </si>
  <si>
    <t>с 01.09 по 31.10 х/о-25%</t>
  </si>
  <si>
    <t xml:space="preserve">с 01.11 по 31.12 х/о – 30% </t>
  </si>
  <si>
    <t xml:space="preserve">с 01.01 по 28-29.02 х/о – 35% </t>
  </si>
  <si>
    <t xml:space="preserve">с 01.03 по 31.08 х/о – 40% </t>
  </si>
  <si>
    <t>Морковь красная  6,4</t>
  </si>
  <si>
    <t>до 01.01 х/о – 20% 8,0 6</t>
  </si>
  <si>
    <t>с 01.01 х/о-25%</t>
  </si>
  <si>
    <t>Лук репчатый</t>
  </si>
  <si>
    <t>Петрушка (зелень)</t>
  </si>
  <si>
    <t>Пшено</t>
  </si>
  <si>
    <t>Сметана 15% жирности</t>
  </si>
  <si>
    <t>Вода питьевая</t>
  </si>
  <si>
    <t>0,792</t>
  </si>
  <si>
    <t>357</t>
  </si>
  <si>
    <t>Капуста тушенная</t>
  </si>
  <si>
    <t>Компот из смеси сухофруктов</t>
  </si>
  <si>
    <t>Смесь сухофруктов</t>
  </si>
  <si>
    <t>или курага</t>
  </si>
  <si>
    <t>или чернослив</t>
  </si>
  <si>
    <t>или изюм</t>
  </si>
  <si>
    <t>или яблоки сушеные</t>
  </si>
  <si>
    <t>или груши сушеные</t>
  </si>
  <si>
    <t>сахар-песок</t>
  </si>
  <si>
    <t>вода</t>
  </si>
  <si>
    <t>Масса  полуфабриката</t>
  </si>
  <si>
    <t>Масса  готовой запеканки</t>
  </si>
  <si>
    <t>Молоко сгущенное</t>
  </si>
  <si>
    <t xml:space="preserve">Лимон </t>
  </si>
  <si>
    <t>Чай (заварка)</t>
  </si>
  <si>
    <t xml:space="preserve">Вода питьевая </t>
  </si>
  <si>
    <t>Итого за   день:</t>
  </si>
  <si>
    <t>Меню приготавляемых блюд</t>
  </si>
  <si>
    <t>среда-2</t>
  </si>
  <si>
    <t>Белки</t>
  </si>
  <si>
    <t xml:space="preserve">Жиры </t>
  </si>
  <si>
    <t>Углеводы</t>
  </si>
  <si>
    <t>НЕДЕЛЯ2 ДЕНЬ 3</t>
  </si>
  <si>
    <t>Крупа ячневая</t>
  </si>
  <si>
    <t xml:space="preserve">Масло сливочное  </t>
  </si>
  <si>
    <t xml:space="preserve"> Какао с молоком</t>
  </si>
  <si>
    <t>Какао- порошок</t>
  </si>
  <si>
    <t>Сок фруктовый</t>
  </si>
  <si>
    <t xml:space="preserve">Свекла </t>
  </si>
  <si>
    <t>До 1 января</t>
  </si>
  <si>
    <t>С 1 января</t>
  </si>
  <si>
    <t>Масса отварной очищенной свеклы</t>
  </si>
  <si>
    <t xml:space="preserve">Чеснок </t>
  </si>
  <si>
    <t>Масло растительное</t>
  </si>
  <si>
    <t>Капуста свежая</t>
  </si>
  <si>
    <t xml:space="preserve">Бульон </t>
  </si>
  <si>
    <t>Свекла</t>
  </si>
  <si>
    <t>Мясо</t>
  </si>
  <si>
    <t>Морковь</t>
  </si>
  <si>
    <t>До 01.01.х/о 20%</t>
  </si>
  <si>
    <t>С 01.01.х/о 25%</t>
  </si>
  <si>
    <t>Картофель</t>
  </si>
  <si>
    <t>С 01.11.по 31.12 х/о 30%</t>
  </si>
  <si>
    <t>С 01.01. по 28-29.02. х/о 35%</t>
  </si>
  <si>
    <t>С 01.03.по 31.08.х/о 40%</t>
  </si>
  <si>
    <t xml:space="preserve">Зелень </t>
  </si>
  <si>
    <t>Томат</t>
  </si>
  <si>
    <t>Сметана</t>
  </si>
  <si>
    <t xml:space="preserve">Пельмени мясные отварные  </t>
  </si>
  <si>
    <t xml:space="preserve">Пельмени </t>
  </si>
  <si>
    <t>Смесь сухая с витаминами для напитка (промышленного производства)</t>
  </si>
  <si>
    <t>вторник-2</t>
  </si>
  <si>
    <t>Выход блюда</t>
  </si>
  <si>
    <t>Неделя 2 День 2</t>
  </si>
  <si>
    <t xml:space="preserve">Каша гречневая молочная жидкая </t>
  </si>
  <si>
    <t>Крупа гречневая ядрица</t>
  </si>
  <si>
    <t>Молоко стерилизованное 3,2%</t>
  </si>
  <si>
    <t>Сахар-песок</t>
  </si>
  <si>
    <t>Масло сливочное несоленое</t>
  </si>
  <si>
    <t>Хлеб с маслом и сыром</t>
  </si>
  <si>
    <t xml:space="preserve">Хлеб  пшеничный </t>
  </si>
  <si>
    <t>сыр</t>
  </si>
  <si>
    <t xml:space="preserve">Кофейный напиток с молоком
</t>
  </si>
  <si>
    <t>Бананы</t>
  </si>
  <si>
    <t xml:space="preserve">Итого за 2 завтрак </t>
  </si>
  <si>
    <t>молоко</t>
  </si>
  <si>
    <t>масло сливочное</t>
  </si>
  <si>
    <t xml:space="preserve">Всего </t>
  </si>
  <si>
    <t>Или курага</t>
  </si>
  <si>
    <t>Или чернослив</t>
  </si>
  <si>
    <t>Или урюк</t>
  </si>
  <si>
    <t>Или изюм</t>
  </si>
  <si>
    <t>Или яблоки сушеные</t>
  </si>
  <si>
    <t>Или груши сушеные</t>
  </si>
  <si>
    <t>Вода</t>
  </si>
  <si>
    <t>Варенец</t>
  </si>
  <si>
    <t xml:space="preserve">Сахар </t>
  </si>
  <si>
    <t>пятница -1</t>
  </si>
  <si>
    <t>Неделя 1 День 1</t>
  </si>
  <si>
    <t xml:space="preserve"> Рис</t>
  </si>
  <si>
    <t xml:space="preserve">Масло </t>
  </si>
  <si>
    <t xml:space="preserve"> </t>
  </si>
  <si>
    <t>Кофейный напиток с молоком</t>
  </si>
  <si>
    <t>Кофейный напиток</t>
  </si>
  <si>
    <t xml:space="preserve">   </t>
  </si>
  <si>
    <t>Итого 2 завтрак</t>
  </si>
  <si>
    <t>Фасоль</t>
  </si>
  <si>
    <t xml:space="preserve">масло подсолнечное </t>
  </si>
  <si>
    <t>Лимонная кислота</t>
  </si>
  <si>
    <t xml:space="preserve">Суп рыбный из консервов </t>
  </si>
  <si>
    <t xml:space="preserve">Консервы </t>
  </si>
  <si>
    <t xml:space="preserve">с 01.09 по 31.10 х/о  25%
</t>
  </si>
  <si>
    <t>01.01. по 28-29.02 х/о -35%</t>
  </si>
  <si>
    <t>с 01.03.по 31.08х/о-40%</t>
  </si>
  <si>
    <t xml:space="preserve">Морковь </t>
  </si>
  <si>
    <t>до 01.01 х/о – 20%</t>
  </si>
  <si>
    <t>Крупа рисовая (пшено)</t>
  </si>
  <si>
    <t xml:space="preserve">Петрушка (корень)    </t>
  </si>
  <si>
    <t>Мясо (говядина)</t>
  </si>
  <si>
    <t>Сухари  пшеничные</t>
  </si>
  <si>
    <t xml:space="preserve">Молоко </t>
  </si>
  <si>
    <t>Мука пшеничная</t>
  </si>
  <si>
    <t>Смесь сухая  с витаминами для напитка (промышленного производства)"Валитек"</t>
  </si>
  <si>
    <t>мука пшеничная</t>
  </si>
  <si>
    <t>яйцо куринное диетическое</t>
  </si>
  <si>
    <t xml:space="preserve">молоко </t>
  </si>
  <si>
    <t>дрожжи пресованные</t>
  </si>
  <si>
    <t>масло сливочное для смазывания противня</t>
  </si>
  <si>
    <t xml:space="preserve">Повидло </t>
  </si>
  <si>
    <t>Чай</t>
  </si>
  <si>
    <t>Итого за  день:</t>
  </si>
  <si>
    <t>четверг -1</t>
  </si>
  <si>
    <t>Каша молочная «Дружба»</t>
  </si>
  <si>
    <t>Рис</t>
  </si>
  <si>
    <t>Какао с молоком</t>
  </si>
  <si>
    <t>Итого за  2 завтрак</t>
  </si>
  <si>
    <t>Кукуруза  консервированная</t>
  </si>
  <si>
    <t>Рассольник</t>
  </si>
  <si>
    <t>Кукуруза  консервированная  (без жидкой части)</t>
  </si>
  <si>
    <t>Горох</t>
  </si>
  <si>
    <t>Макаронные изделия</t>
  </si>
  <si>
    <t>Говядина</t>
  </si>
  <si>
    <t>Масса отварного мяса</t>
  </si>
  <si>
    <t>до 01.01 х/о-20%</t>
  </si>
  <si>
    <t>Соус:</t>
  </si>
  <si>
    <t>Бульон мясной (или вода)</t>
  </si>
  <si>
    <t xml:space="preserve">Кисель </t>
  </si>
  <si>
    <t>Кисель из концентрата*</t>
  </si>
  <si>
    <t>Итого за  обед</t>
  </si>
  <si>
    <t>1/16 шт</t>
  </si>
  <si>
    <t>7.5</t>
  </si>
  <si>
    <t>4.17</t>
  </si>
  <si>
    <t>Чай с сахаром</t>
  </si>
  <si>
    <t xml:space="preserve">Чай черный байховый </t>
  </si>
  <si>
    <t xml:space="preserve">Сахар-песок </t>
  </si>
  <si>
    <t>Итого за  полдник</t>
  </si>
  <si>
    <t>Среда -1</t>
  </si>
  <si>
    <t>Неделя1 День 3</t>
  </si>
  <si>
    <t>Чай с молоком</t>
  </si>
  <si>
    <t xml:space="preserve">2-ой  завтрак </t>
  </si>
  <si>
    <t>Итого за 2  завтрак</t>
  </si>
  <si>
    <t>Понедельник -1</t>
  </si>
  <si>
    <t>Крупа манная</t>
  </si>
  <si>
    <t xml:space="preserve">Сыр </t>
  </si>
  <si>
    <t>Лук</t>
  </si>
  <si>
    <t>Томат-пюре</t>
  </si>
  <si>
    <t>норма</t>
  </si>
  <si>
    <t>разница</t>
  </si>
  <si>
    <t>%</t>
  </si>
  <si>
    <t>Вода питьевая детская (на весь день) , 300 мл.</t>
  </si>
  <si>
    <t xml:space="preserve"> Вторник -1</t>
  </si>
  <si>
    <t>Зеленый горошек отварной</t>
  </si>
  <si>
    <t>Капуста тушенная с мясом, курой</t>
  </si>
  <si>
    <t>Итого  полдник</t>
  </si>
  <si>
    <t>Итого за день:</t>
  </si>
  <si>
    <t>Ккал</t>
  </si>
  <si>
    <t>итог</t>
  </si>
  <si>
    <t xml:space="preserve"> Кофейный напиток с молоком</t>
  </si>
  <si>
    <t>понедельник-2</t>
  </si>
  <si>
    <t>Вес блюда</t>
  </si>
  <si>
    <t>Неделя2 День 1</t>
  </si>
  <si>
    <t>Чай-заварка</t>
  </si>
  <si>
    <t>Чай высшего или 1-го сорта</t>
  </si>
  <si>
    <t>Варка бульона</t>
  </si>
  <si>
    <t>Говядина 1 категории бескостная</t>
  </si>
  <si>
    <t>Или говядина 1 категории на костях</t>
  </si>
  <si>
    <t>Выход бульона</t>
  </si>
  <si>
    <t>Варка супа</t>
  </si>
  <si>
    <t>с 01.09-31.10</t>
  </si>
  <si>
    <t>с 31.10-31.12</t>
  </si>
  <si>
    <t>с 31.12-28.02</t>
  </si>
  <si>
    <t>с 29.02-01.09</t>
  </si>
  <si>
    <t>Бульон или вода</t>
  </si>
  <si>
    <t>Выход супа</t>
  </si>
  <si>
    <t>Говядина отварная</t>
  </si>
  <si>
    <t xml:space="preserve">Сметана с м. д.ж. не более 15% </t>
  </si>
  <si>
    <t>Плов из отварной птицы</t>
  </si>
  <si>
    <t>Куры</t>
  </si>
  <si>
    <t>Масло сливочное или растительное</t>
  </si>
  <si>
    <t>Мука пшеничная высшего или 1-го сорта</t>
  </si>
  <si>
    <t>Яйцо</t>
  </si>
  <si>
    <t>3 или 1/13шт</t>
  </si>
  <si>
    <t>Дрожжи хлебопекарные</t>
  </si>
  <si>
    <t>Молоко с м.д.ж. 2,5-3,2 % или вода</t>
  </si>
  <si>
    <t>Мука на подпыл</t>
  </si>
  <si>
    <t>Фарш</t>
  </si>
  <si>
    <t>Жир для смазки листов</t>
  </si>
  <si>
    <t>1,3 или 1/31шт.</t>
  </si>
  <si>
    <t>Чай высшего или 1- го сорта</t>
  </si>
  <si>
    <t>Лимон свежий</t>
  </si>
  <si>
    <t xml:space="preserve">Вес  блюда </t>
  </si>
  <si>
    <t xml:space="preserve">                                            Вода питьевая детская (на весь день) , 300 мл.                                 </t>
  </si>
  <si>
    <t>Жаркое по - домашнему</t>
  </si>
  <si>
    <t xml:space="preserve">       Вода питьевая детская (на весь день) , 300 мл.   </t>
  </si>
  <si>
    <t>Неделя 1 День 2</t>
  </si>
  <si>
    <t>Неделя 1День 4</t>
  </si>
  <si>
    <t>Неделя1 День 5</t>
  </si>
  <si>
    <t xml:space="preserve"> Кофейный напиток  с молоком </t>
  </si>
  <si>
    <t>Неделя 2День 5</t>
  </si>
  <si>
    <t>Меню приготовляемых блюд. Возрастная категория от 1 до 3 лет</t>
  </si>
  <si>
    <t>Меню приготовляемых блюд. Возрастная категория от1до 3лет</t>
  </si>
  <si>
    <t>Хлеб пшеничный с маслом</t>
  </si>
  <si>
    <t>Хлеб пшеничный  с маслом</t>
  </si>
  <si>
    <t xml:space="preserve">Вода питьевая детская (на весь день) , 300 мл.                         </t>
  </si>
  <si>
    <t>Меню приготовляемых блюд.  Возрастная категория: от 1до 3лет</t>
  </si>
  <si>
    <t>Кефир</t>
  </si>
  <si>
    <t>Хлеб ржаной</t>
  </si>
  <si>
    <t xml:space="preserve">Меню приготавляемых блюд. Возрастная категория от1 до 3лет </t>
  </si>
  <si>
    <t xml:space="preserve"> Вода питьевая детская (на весь день), 300мл.</t>
  </si>
  <si>
    <r>
      <rPr>
        <b/>
        <sz val="12"/>
        <color theme="1"/>
        <rFont val="Times New Roman"/>
        <family val="1"/>
        <charset val="204"/>
      </rPr>
      <t xml:space="preserve">                                                </t>
    </r>
    <r>
      <rPr>
        <sz val="12"/>
        <color theme="1"/>
        <rFont val="Times New Roman"/>
        <family val="1"/>
        <charset val="204"/>
      </rPr>
      <t>Возрастная категория от 1 года  до3лет Вода питьевая детская (на весь день), 300мл.</t>
    </r>
  </si>
  <si>
    <t xml:space="preserve">Каша  ячневая  молочная </t>
  </si>
  <si>
    <t>6;0001</t>
  </si>
  <si>
    <t>Возрастная категория от 1 года  до 3 лет Вода питьевая детская (на весь день), 300мл.</t>
  </si>
  <si>
    <t>Салат "Витаминный"</t>
  </si>
  <si>
    <t>Тефтели мясные</t>
  </si>
  <si>
    <t>Яйцо вареное</t>
  </si>
  <si>
    <t>Салат из свежих помидоров и огурцов</t>
  </si>
  <si>
    <t>Гречка отварная</t>
  </si>
  <si>
    <t>Соус сметанный</t>
  </si>
  <si>
    <t xml:space="preserve">Чай с сахаром     </t>
  </si>
  <si>
    <t>0002</t>
  </si>
  <si>
    <t>0003</t>
  </si>
  <si>
    <t>0004</t>
  </si>
  <si>
    <t>0005</t>
  </si>
  <si>
    <t>Печенье</t>
  </si>
  <si>
    <t xml:space="preserve">Суп картофельный </t>
  </si>
  <si>
    <t xml:space="preserve">Суп гречневый     </t>
  </si>
  <si>
    <t xml:space="preserve">Суп гороховый </t>
  </si>
  <si>
    <t>Свекольник со сметаной</t>
  </si>
  <si>
    <t>Норма</t>
  </si>
  <si>
    <t>Разница</t>
  </si>
  <si>
    <t>Суп «Рассольник» со сметаной</t>
  </si>
  <si>
    <t>Борщ  со сметаной</t>
  </si>
  <si>
    <t xml:space="preserve">Какао с молоком  </t>
  </si>
  <si>
    <t>Суп-лапша на курином бульоне</t>
  </si>
  <si>
    <t>Рыба тушеная с овощами</t>
  </si>
  <si>
    <t xml:space="preserve">Хлеб пшеничный с маслом  </t>
  </si>
  <si>
    <t>Гуляш из мяса</t>
  </si>
  <si>
    <t xml:space="preserve">Яблоки </t>
  </si>
  <si>
    <t>Котлета мясная с томатным соусом (50/10)</t>
  </si>
  <si>
    <t>Пюре картофельное</t>
  </si>
  <si>
    <t>Кисель</t>
  </si>
  <si>
    <t>Чай с лимоном и сахаром</t>
  </si>
  <si>
    <t>Меню приготовляемых блюд. Возрастная категория от 1 до 3лет</t>
  </si>
  <si>
    <t>Возрастная категория от 1 до 3 лет Вода питьевая детская (на весь день), 300мл.</t>
  </si>
  <si>
    <t xml:space="preserve">Котлеты рыбные </t>
  </si>
  <si>
    <t>9,4</t>
  </si>
  <si>
    <t>Меню приготовляемых блюд.  Возрастная категория: от 1 до 3лет</t>
  </si>
  <si>
    <t xml:space="preserve">Хлеб пшеничный с  маслом </t>
  </si>
  <si>
    <t>Салат из кукурузы</t>
  </si>
  <si>
    <t xml:space="preserve">Салат из белокачанной капусты </t>
  </si>
  <si>
    <t>сок фруктовый</t>
  </si>
  <si>
    <t>Пряник</t>
  </si>
  <si>
    <t>Каша геркулесовая молочная</t>
  </si>
  <si>
    <t>Вареники с творогом отварные</t>
  </si>
  <si>
    <t xml:space="preserve">и </t>
  </si>
  <si>
    <t>Хлеб пшеничный с маслом и сыром</t>
  </si>
  <si>
    <t>Каша рисовая молочная</t>
  </si>
  <si>
    <t>Салат из свеклы с чесноком</t>
  </si>
  <si>
    <t>Пирожок с творогом</t>
  </si>
  <si>
    <t>555</t>
  </si>
  <si>
    <t>Пирожок с повидлом</t>
  </si>
  <si>
    <t>1132</t>
  </si>
  <si>
    <t>Борщ со сметаной</t>
  </si>
  <si>
    <t>Суп молочный вермишелевый</t>
  </si>
  <si>
    <t>Ватрушка королевская</t>
  </si>
  <si>
    <t>Каша манная молочная</t>
  </si>
  <si>
    <t>Каша пшенная молочная</t>
  </si>
  <si>
    <t>Пирожок с морковью</t>
  </si>
  <si>
    <t>Пудинг из творога</t>
  </si>
  <si>
    <t>Макароны отварные</t>
  </si>
  <si>
    <t>Рагу овощное с мясом</t>
  </si>
  <si>
    <t>Цена</t>
  </si>
  <si>
    <t xml:space="preserve">Повар:            </t>
  </si>
  <si>
    <t>Долматова Е.Ф.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</si>
</sst>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5" tint="-0.49998474074526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5" tint="-0.49998474074526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5" tint="-0.249977111117893"/>
      <name val="Times New Roman"/>
      <family val="1"/>
      <charset val="204"/>
    </font>
    <font>
      <b/>
      <sz val="11"/>
      <color theme="5" tint="-0.249977111117893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0"/>
      <color theme="5" tint="-0.24997711111789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2"/>
      <color rgb="FF21252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371">
    <xf numFmtId="0" fontId="0" fillId="0" borderId="0" xfId="0"/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vertical="top" wrapText="1"/>
    </xf>
    <xf numFmtId="0" fontId="3" fillId="2" borderId="4" xfId="0" applyFont="1" applyFill="1" applyBorder="1"/>
    <xf numFmtId="0" fontId="8" fillId="0" borderId="4" xfId="0" applyFont="1" applyBorder="1" applyAlignment="1">
      <alignment horizontal="justify" vertical="top" wrapText="1"/>
    </xf>
    <xf numFmtId="0" fontId="3" fillId="3" borderId="4" xfId="0" applyFont="1" applyFill="1" applyBorder="1" applyAlignment="1">
      <alignment horizontal="left" vertical="top" wrapText="1"/>
    </xf>
    <xf numFmtId="0" fontId="0" fillId="2" borderId="0" xfId="0" applyFill="1"/>
    <xf numFmtId="0" fontId="0" fillId="3" borderId="0" xfId="0" applyFill="1"/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justify" vertical="top" wrapText="1"/>
    </xf>
    <xf numFmtId="2" fontId="12" fillId="2" borderId="4" xfId="0" applyNumberFormat="1" applyFont="1" applyFill="1" applyBorder="1" applyAlignment="1">
      <alignment horizontal="justify" vertical="top" wrapText="1"/>
    </xf>
    <xf numFmtId="0" fontId="12" fillId="2" borderId="4" xfId="0" applyFont="1" applyFill="1" applyBorder="1" applyAlignment="1">
      <alignment horizontal="justify" vertical="top" wrapText="1"/>
    </xf>
    <xf numFmtId="0" fontId="13" fillId="0" borderId="0" xfId="0" applyFont="1"/>
    <xf numFmtId="0" fontId="14" fillId="0" borderId="0" xfId="2"/>
    <xf numFmtId="0" fontId="14" fillId="2" borderId="0" xfId="2" applyFill="1"/>
    <xf numFmtId="0" fontId="16" fillId="0" borderId="0" xfId="2" applyFont="1" applyAlignment="1">
      <alignment horizontal="right"/>
    </xf>
    <xf numFmtId="0" fontId="14" fillId="3" borderId="0" xfId="2" applyFill="1"/>
    <xf numFmtId="0" fontId="14" fillId="0" borderId="0" xfId="2" applyAlignment="1">
      <alignment horizontal="right"/>
    </xf>
    <xf numFmtId="0" fontId="3" fillId="2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/>
    <xf numFmtId="0" fontId="8" fillId="0" borderId="4" xfId="0" applyFont="1" applyBorder="1"/>
    <xf numFmtId="165" fontId="0" fillId="0" borderId="0" xfId="0" applyNumberFormat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justify" vertical="top" wrapText="1"/>
    </xf>
    <xf numFmtId="0" fontId="19" fillId="0" borderId="7" xfId="0" applyFont="1" applyBorder="1"/>
    <xf numFmtId="0" fontId="3" fillId="2" borderId="4" xfId="0" applyFont="1" applyFill="1" applyBorder="1" applyAlignment="1">
      <alignment horizontal="left" vertical="top" wrapText="1"/>
    </xf>
    <xf numFmtId="0" fontId="20" fillId="0" borderId="0" xfId="0" applyFont="1"/>
    <xf numFmtId="0" fontId="2" fillId="0" borderId="0" xfId="0" applyFont="1"/>
    <xf numFmtId="164" fontId="20" fillId="0" borderId="0" xfId="0" applyNumberFormat="1" applyFont="1"/>
    <xf numFmtId="0" fontId="0" fillId="2" borderId="0" xfId="0" applyFill="1" applyAlignment="1">
      <alignment horizontal="center"/>
    </xf>
    <xf numFmtId="0" fontId="16" fillId="2" borderId="0" xfId="0" applyFont="1" applyFill="1"/>
    <xf numFmtId="0" fontId="16" fillId="0" borderId="0" xfId="0" applyFont="1"/>
    <xf numFmtId="2" fontId="0" fillId="0" borderId="0" xfId="0" applyNumberFormat="1"/>
    <xf numFmtId="164" fontId="0" fillId="2" borderId="0" xfId="0" applyNumberFormat="1" applyFill="1"/>
    <xf numFmtId="0" fontId="0" fillId="0" borderId="0" xfId="0" applyAlignment="1">
      <alignment horizontal="left"/>
    </xf>
    <xf numFmtId="0" fontId="8" fillId="3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3" borderId="4" xfId="0" applyFont="1" applyFill="1" applyBorder="1" applyAlignment="1">
      <alignment horizontal="justify" vertical="top" wrapText="1"/>
    </xf>
    <xf numFmtId="0" fontId="8" fillId="2" borderId="4" xfId="0" applyFont="1" applyFill="1" applyBorder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8" fillId="0" borderId="4" xfId="0" applyFont="1" applyBorder="1" applyAlignment="1">
      <alignment vertical="top" wrapText="1"/>
    </xf>
    <xf numFmtId="0" fontId="8" fillId="2" borderId="4" xfId="0" applyFont="1" applyFill="1" applyBorder="1" applyAlignment="1">
      <alignment horizontal="justify" vertical="top" wrapText="1"/>
    </xf>
    <xf numFmtId="0" fontId="8" fillId="2" borderId="4" xfId="0" applyFont="1" applyFill="1" applyBorder="1"/>
    <xf numFmtId="0" fontId="20" fillId="3" borderId="0" xfId="0" applyFont="1" applyFill="1"/>
    <xf numFmtId="0" fontId="24" fillId="0" borderId="0" xfId="0" applyFont="1"/>
    <xf numFmtId="0" fontId="25" fillId="0" borderId="0" xfId="0" applyFont="1"/>
    <xf numFmtId="0" fontId="1" fillId="2" borderId="0" xfId="0" applyFont="1" applyFill="1"/>
    <xf numFmtId="0" fontId="27" fillId="0" borderId="0" xfId="0" applyFont="1" applyAlignment="1">
      <alignment horizontal="right" vertical="top" wrapText="1"/>
    </xf>
    <xf numFmtId="165" fontId="20" fillId="0" borderId="0" xfId="0" applyNumberFormat="1" applyFont="1"/>
    <xf numFmtId="0" fontId="3" fillId="4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164" fontId="12" fillId="2" borderId="4" xfId="0" applyNumberFormat="1" applyFont="1" applyFill="1" applyBorder="1" applyAlignment="1">
      <alignment horizontal="justify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20" fillId="2" borderId="0" xfId="0" applyFont="1" applyFill="1"/>
    <xf numFmtId="2" fontId="3" fillId="0" borderId="4" xfId="0" applyNumberFormat="1" applyFont="1" applyBorder="1"/>
    <xf numFmtId="2" fontId="3" fillId="2" borderId="4" xfId="0" applyNumberFormat="1" applyFont="1" applyFill="1" applyBorder="1"/>
    <xf numFmtId="0" fontId="8" fillId="2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2" fontId="12" fillId="2" borderId="4" xfId="0" applyNumberFormat="1" applyFont="1" applyFill="1" applyBorder="1" applyAlignment="1">
      <alignment horizontal="left" vertical="top" wrapText="1"/>
    </xf>
    <xf numFmtId="2" fontId="8" fillId="2" borderId="4" xfId="0" applyNumberFormat="1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49" fontId="12" fillId="0" borderId="4" xfId="0" applyNumberFormat="1" applyFont="1" applyBorder="1" applyAlignment="1">
      <alignment horizontal="left" vertical="top" wrapText="1"/>
    </xf>
    <xf numFmtId="2" fontId="12" fillId="0" borderId="4" xfId="0" applyNumberFormat="1" applyFont="1" applyBorder="1" applyAlignment="1">
      <alignment horizontal="left" vertical="top" wrapText="1"/>
    </xf>
    <xf numFmtId="164" fontId="12" fillId="0" borderId="4" xfId="0" applyNumberFormat="1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left" vertical="top" wrapText="1"/>
    </xf>
    <xf numFmtId="0" fontId="9" fillId="2" borderId="4" xfId="0" applyFont="1" applyFill="1" applyBorder="1" applyAlignment="1">
      <alignment horizontal="justify" vertical="top" wrapText="1"/>
    </xf>
    <xf numFmtId="0" fontId="19" fillId="0" borderId="0" xfId="0" applyFont="1"/>
    <xf numFmtId="49" fontId="0" fillId="0" borderId="0" xfId="0" applyNumberFormat="1"/>
    <xf numFmtId="0" fontId="30" fillId="0" borderId="0" xfId="0" applyFont="1" applyAlignment="1">
      <alignment horizontal="right" vertical="top" wrapText="1"/>
    </xf>
    <xf numFmtId="0" fontId="31" fillId="0" borderId="4" xfId="0" applyFont="1" applyBorder="1"/>
    <xf numFmtId="0" fontId="30" fillId="2" borderId="4" xfId="0" applyFont="1" applyFill="1" applyBorder="1"/>
    <xf numFmtId="0" fontId="30" fillId="0" borderId="4" xfId="0" applyFont="1" applyBorder="1"/>
    <xf numFmtId="2" fontId="30" fillId="0" borderId="4" xfId="1" applyNumberFormat="1" applyFont="1" applyBorder="1"/>
    <xf numFmtId="2" fontId="30" fillId="0" borderId="4" xfId="0" applyNumberFormat="1" applyFont="1" applyBorder="1"/>
    <xf numFmtId="164" fontId="30" fillId="0" borderId="4" xfId="0" applyNumberFormat="1" applyFont="1" applyBorder="1"/>
    <xf numFmtId="10" fontId="30" fillId="0" borderId="4" xfId="0" applyNumberFormat="1" applyFont="1" applyBorder="1"/>
    <xf numFmtId="0" fontId="20" fillId="0" borderId="0" xfId="0" applyFont="1" applyAlignment="1">
      <alignment horizontal="left"/>
    </xf>
    <xf numFmtId="0" fontId="28" fillId="0" borderId="0" xfId="0" applyFont="1"/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2" fontId="12" fillId="2" borderId="4" xfId="0" applyNumberFormat="1" applyFont="1" applyFill="1" applyBorder="1" applyAlignment="1">
      <alignment horizontal="center" vertical="top" wrapText="1"/>
    </xf>
    <xf numFmtId="0" fontId="8" fillId="0" borderId="4" xfId="2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/>
    </xf>
    <xf numFmtId="2" fontId="8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 vertical="top" wrapText="1"/>
    </xf>
    <xf numFmtId="49" fontId="12" fillId="2" borderId="4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 vertical="top" wrapText="1"/>
    </xf>
    <xf numFmtId="1" fontId="8" fillId="2" borderId="4" xfId="0" applyNumberFormat="1" applyFont="1" applyFill="1" applyBorder="1" applyAlignment="1">
      <alignment horizontal="left" vertical="top" wrapText="1"/>
    </xf>
    <xf numFmtId="164" fontId="8" fillId="2" borderId="4" xfId="0" applyNumberFormat="1" applyFont="1" applyFill="1" applyBorder="1" applyAlignment="1">
      <alignment horizontal="left" vertical="top" wrapText="1"/>
    </xf>
    <xf numFmtId="165" fontId="8" fillId="2" borderId="4" xfId="0" applyNumberFormat="1" applyFont="1" applyFill="1" applyBorder="1" applyAlignment="1">
      <alignment horizontal="left" vertical="top" wrapText="1"/>
    </xf>
    <xf numFmtId="165" fontId="12" fillId="2" borderId="4" xfId="0" applyNumberFormat="1" applyFont="1" applyFill="1" applyBorder="1" applyAlignment="1">
      <alignment horizontal="left" vertical="top" wrapText="1"/>
    </xf>
    <xf numFmtId="164" fontId="12" fillId="2" borderId="4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12" fontId="12" fillId="2" borderId="4" xfId="0" applyNumberFormat="1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 indent="6"/>
    </xf>
    <xf numFmtId="0" fontId="4" fillId="2" borderId="4" xfId="0" applyFont="1" applyFill="1" applyBorder="1" applyAlignment="1">
      <alignment horizontal="left"/>
    </xf>
    <xf numFmtId="49" fontId="12" fillId="2" borderId="4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vertical="top" wrapText="1"/>
    </xf>
    <xf numFmtId="165" fontId="8" fillId="0" borderId="4" xfId="0" applyNumberFormat="1" applyFont="1" applyBorder="1" applyAlignment="1">
      <alignment horizontal="left" vertical="top" wrapText="1"/>
    </xf>
    <xf numFmtId="0" fontId="8" fillId="2" borderId="4" xfId="0" applyFont="1" applyFill="1" applyBorder="1" applyAlignment="1">
      <alignment vertical="top"/>
    </xf>
    <xf numFmtId="0" fontId="12" fillId="0" borderId="4" xfId="0" applyFont="1" applyBorder="1"/>
    <xf numFmtId="164" fontId="4" fillId="0" borderId="4" xfId="0" applyNumberFormat="1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164" fontId="12" fillId="0" borderId="4" xfId="0" applyNumberFormat="1" applyFont="1" applyBorder="1" applyAlignment="1">
      <alignment horizontal="center" vertical="top" wrapText="1"/>
    </xf>
    <xf numFmtId="1" fontId="8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35" fillId="0" borderId="0" xfId="0" applyFont="1"/>
    <xf numFmtId="0" fontId="7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35" fillId="2" borderId="0" xfId="0" applyFont="1" applyFill="1"/>
    <xf numFmtId="0" fontId="3" fillId="0" borderId="4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/>
    </xf>
    <xf numFmtId="2" fontId="4" fillId="2" borderId="0" xfId="0" applyNumberFormat="1" applyFont="1" applyFill="1" applyAlignment="1">
      <alignment horizontal="justify" vertical="top" wrapText="1"/>
    </xf>
    <xf numFmtId="0" fontId="22" fillId="0" borderId="4" xfId="0" applyFont="1" applyBorder="1" applyAlignment="1">
      <alignment horizontal="justify" vertical="top" wrapText="1"/>
    </xf>
    <xf numFmtId="49" fontId="12" fillId="0" borderId="4" xfId="0" applyNumberFormat="1" applyFont="1" applyBorder="1" applyAlignment="1">
      <alignment horizontal="justify" vertical="top" wrapText="1"/>
    </xf>
    <xf numFmtId="0" fontId="15" fillId="0" borderId="4" xfId="0" applyFont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49" fontId="8" fillId="3" borderId="4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2" fontId="30" fillId="0" borderId="4" xfId="1" applyNumberFormat="1" applyFont="1" applyBorder="1" applyAlignment="1">
      <alignment horizontal="left" vertical="top"/>
    </xf>
    <xf numFmtId="2" fontId="30" fillId="0" borderId="4" xfId="0" applyNumberFormat="1" applyFont="1" applyBorder="1" applyAlignment="1">
      <alignment horizontal="left" vertical="top"/>
    </xf>
    <xf numFmtId="0" fontId="18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4" fillId="5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/>
    </xf>
    <xf numFmtId="0" fontId="31" fillId="2" borderId="4" xfId="0" applyFont="1" applyFill="1" applyBorder="1"/>
    <xf numFmtId="0" fontId="31" fillId="2" borderId="4" xfId="0" applyFont="1" applyFill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36" fillId="2" borderId="4" xfId="0" applyFont="1" applyFill="1" applyBorder="1" applyAlignment="1">
      <alignment horizontal="left" vertical="top"/>
    </xf>
    <xf numFmtId="0" fontId="30" fillId="2" borderId="4" xfId="0" applyFont="1" applyFill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left" vertical="top" wrapText="1"/>
    </xf>
    <xf numFmtId="164" fontId="10" fillId="2" borderId="4" xfId="0" applyNumberFormat="1" applyFont="1" applyFill="1" applyBorder="1" applyAlignment="1">
      <alignment horizontal="left" vertical="top" wrapText="1"/>
    </xf>
    <xf numFmtId="2" fontId="31" fillId="0" borderId="4" xfId="1" applyNumberFormat="1" applyFont="1" applyBorder="1" applyAlignment="1">
      <alignment horizontal="left" vertical="top"/>
    </xf>
    <xf numFmtId="2" fontId="31" fillId="0" borderId="4" xfId="0" applyNumberFormat="1" applyFont="1" applyBorder="1" applyAlignment="1">
      <alignment horizontal="left" vertical="top"/>
    </xf>
    <xf numFmtId="2" fontId="4" fillId="2" borderId="4" xfId="0" applyNumberFormat="1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/>
    </xf>
    <xf numFmtId="164" fontId="31" fillId="0" borderId="4" xfId="0" applyNumberFormat="1" applyFont="1" applyBorder="1" applyAlignment="1">
      <alignment horizontal="left" vertical="top"/>
    </xf>
    <xf numFmtId="10" fontId="31" fillId="0" borderId="4" xfId="0" applyNumberFormat="1" applyFont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0" fontId="30" fillId="2" borderId="5" xfId="0" applyFont="1" applyFill="1" applyBorder="1"/>
    <xf numFmtId="0" fontId="30" fillId="2" borderId="5" xfId="0" applyFont="1" applyFill="1" applyBorder="1" applyAlignment="1">
      <alignment horizontal="center"/>
    </xf>
    <xf numFmtId="0" fontId="32" fillId="2" borderId="5" xfId="0" applyFont="1" applyFill="1" applyBorder="1"/>
    <xf numFmtId="0" fontId="20" fillId="2" borderId="0" xfId="0" applyFont="1" applyFill="1" applyAlignment="1">
      <alignment horizontal="center"/>
    </xf>
    <xf numFmtId="0" fontId="28" fillId="2" borderId="0" xfId="0" applyFont="1" applyFill="1"/>
    <xf numFmtId="1" fontId="8" fillId="4" borderId="4" xfId="0" applyNumberFormat="1" applyFont="1" applyFill="1" applyBorder="1" applyAlignment="1">
      <alignment horizontal="left" vertical="top" wrapText="1"/>
    </xf>
    <xf numFmtId="166" fontId="8" fillId="2" borderId="4" xfId="0" applyNumberFormat="1" applyFont="1" applyFill="1" applyBorder="1" applyAlignment="1">
      <alignment horizontal="left" vertical="top" wrapText="1"/>
    </xf>
    <xf numFmtId="165" fontId="8" fillId="2" borderId="4" xfId="0" applyNumberFormat="1" applyFont="1" applyFill="1" applyBorder="1" applyAlignment="1">
      <alignment horizontal="left" vertical="top"/>
    </xf>
    <xf numFmtId="164" fontId="30" fillId="0" borderId="4" xfId="0" applyNumberFormat="1" applyFont="1" applyBorder="1" applyAlignment="1">
      <alignment horizontal="left" vertical="top"/>
    </xf>
    <xf numFmtId="10" fontId="30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3" borderId="4" xfId="0" applyFont="1" applyFill="1" applyBorder="1"/>
    <xf numFmtId="0" fontId="37" fillId="0" borderId="4" xfId="0" applyFont="1" applyBorder="1"/>
    <xf numFmtId="0" fontId="3" fillId="3" borderId="4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15" fillId="0" borderId="4" xfId="2" applyFont="1" applyBorder="1" applyAlignment="1">
      <alignment horizontal="left" vertical="top" wrapText="1"/>
    </xf>
    <xf numFmtId="2" fontId="12" fillId="0" borderId="4" xfId="2" applyNumberFormat="1" applyFont="1" applyBorder="1" applyAlignment="1">
      <alignment horizontal="left" vertical="top" wrapText="1"/>
    </xf>
    <xf numFmtId="0" fontId="12" fillId="0" borderId="4" xfId="2" applyFont="1" applyBorder="1" applyAlignment="1">
      <alignment horizontal="left" vertical="top" wrapText="1"/>
    </xf>
    <xf numFmtId="164" fontId="12" fillId="0" borderId="4" xfId="2" applyNumberFormat="1" applyFont="1" applyBorder="1" applyAlignment="1">
      <alignment horizontal="left" vertical="top" wrapText="1"/>
    </xf>
    <xf numFmtId="0" fontId="3" fillId="2" borderId="4" xfId="2" applyFont="1" applyFill="1" applyBorder="1" applyAlignment="1">
      <alignment horizontal="left" vertical="top" wrapText="1"/>
    </xf>
    <xf numFmtId="0" fontId="8" fillId="2" borderId="4" xfId="2" applyFont="1" applyFill="1" applyBorder="1" applyAlignment="1">
      <alignment horizontal="left" vertical="top" wrapText="1"/>
    </xf>
    <xf numFmtId="164" fontId="8" fillId="2" borderId="4" xfId="2" applyNumberFormat="1" applyFont="1" applyFill="1" applyBorder="1" applyAlignment="1">
      <alignment horizontal="left" vertical="top" wrapText="1"/>
    </xf>
    <xf numFmtId="0" fontId="12" fillId="2" borderId="4" xfId="2" applyFont="1" applyFill="1" applyBorder="1" applyAlignment="1">
      <alignment horizontal="left" vertical="top" wrapText="1"/>
    </xf>
    <xf numFmtId="164" fontId="12" fillId="2" borderId="4" xfId="2" applyNumberFormat="1" applyFont="1" applyFill="1" applyBorder="1" applyAlignment="1">
      <alignment horizontal="left" vertical="top" wrapText="1"/>
    </xf>
    <xf numFmtId="1" fontId="12" fillId="2" borderId="4" xfId="2" applyNumberFormat="1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165" fontId="3" fillId="0" borderId="4" xfId="2" applyNumberFormat="1" applyFont="1" applyBorder="1" applyAlignment="1">
      <alignment horizontal="left" vertical="top" wrapText="1"/>
    </xf>
    <xf numFmtId="165" fontId="3" fillId="4" borderId="4" xfId="2" applyNumberFormat="1" applyFont="1" applyFill="1" applyBorder="1" applyAlignment="1">
      <alignment horizontal="left" vertical="top" wrapText="1"/>
    </xf>
    <xf numFmtId="2" fontId="3" fillId="4" borderId="4" xfId="2" applyNumberFormat="1" applyFont="1" applyFill="1" applyBorder="1" applyAlignment="1">
      <alignment horizontal="left" vertical="top" wrapText="1"/>
    </xf>
    <xf numFmtId="0" fontId="3" fillId="4" borderId="4" xfId="2" applyFont="1" applyFill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29" fillId="3" borderId="4" xfId="2" applyFont="1" applyFill="1" applyBorder="1" applyAlignment="1">
      <alignment horizontal="left" vertical="top" wrapText="1"/>
    </xf>
    <xf numFmtId="2" fontId="8" fillId="0" borderId="4" xfId="2" applyNumberFormat="1" applyFont="1" applyBorder="1" applyAlignment="1">
      <alignment horizontal="left" vertical="top" wrapText="1"/>
    </xf>
    <xf numFmtId="2" fontId="12" fillId="2" borderId="4" xfId="2" applyNumberFormat="1" applyFont="1" applyFill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3" fillId="2" borderId="4" xfId="2" applyFont="1" applyFill="1" applyBorder="1" applyAlignment="1">
      <alignment horizontal="left" vertical="top"/>
    </xf>
    <xf numFmtId="0" fontId="8" fillId="0" borderId="4" xfId="2" applyFont="1" applyBorder="1" applyAlignment="1">
      <alignment horizontal="left" vertical="top"/>
    </xf>
    <xf numFmtId="0" fontId="3" fillId="3" borderId="4" xfId="2" applyFont="1" applyFill="1" applyBorder="1" applyAlignment="1">
      <alignment horizontal="left" vertical="top"/>
    </xf>
    <xf numFmtId="2" fontId="8" fillId="0" borderId="4" xfId="1" applyNumberFormat="1" applyFont="1" applyBorder="1" applyAlignment="1">
      <alignment horizontal="left" vertical="top"/>
    </xf>
    <xf numFmtId="2" fontId="8" fillId="0" borderId="4" xfId="0" applyNumberFormat="1" applyFont="1" applyBorder="1" applyAlignment="1">
      <alignment horizontal="left" vertical="top"/>
    </xf>
    <xf numFmtId="0" fontId="15" fillId="0" borderId="4" xfId="2" applyFont="1" applyBorder="1" applyAlignment="1">
      <alignment horizontal="left" vertical="top"/>
    </xf>
    <xf numFmtId="164" fontId="8" fillId="0" borderId="4" xfId="0" applyNumberFormat="1" applyFont="1" applyBorder="1" applyAlignment="1">
      <alignment horizontal="left" vertical="top"/>
    </xf>
    <xf numFmtId="10" fontId="8" fillId="0" borderId="4" xfId="0" applyNumberFormat="1" applyFont="1" applyBorder="1" applyAlignment="1">
      <alignment horizontal="left" vertical="top"/>
    </xf>
    <xf numFmtId="0" fontId="37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12" fontId="8" fillId="0" borderId="4" xfId="0" applyNumberFormat="1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2" fontId="12" fillId="0" borderId="4" xfId="0" applyNumberFormat="1" applyFont="1" applyBorder="1" applyAlignment="1">
      <alignment horizontal="left" vertical="top"/>
    </xf>
    <xf numFmtId="0" fontId="37" fillId="2" borderId="4" xfId="0" applyFont="1" applyFill="1" applyBorder="1" applyAlignment="1">
      <alignment horizontal="left" vertical="top"/>
    </xf>
    <xf numFmtId="2" fontId="4" fillId="4" borderId="4" xfId="0" applyNumberFormat="1" applyFont="1" applyFill="1" applyBorder="1" applyAlignment="1">
      <alignment horizontal="left" vertical="top" wrapText="1"/>
    </xf>
    <xf numFmtId="0" fontId="31" fillId="3" borderId="4" xfId="0" applyFont="1" applyFill="1" applyBorder="1" applyAlignment="1">
      <alignment horizontal="left" vertical="top"/>
    </xf>
    <xf numFmtId="0" fontId="17" fillId="0" borderId="4" xfId="0" applyFont="1" applyBorder="1" applyAlignment="1">
      <alignment horizontal="center"/>
    </xf>
    <xf numFmtId="0" fontId="38" fillId="0" borderId="4" xfId="0" applyFont="1" applyBorder="1"/>
    <xf numFmtId="0" fontId="34" fillId="0" borderId="4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top" wrapText="1"/>
    </xf>
    <xf numFmtId="0" fontId="12" fillId="2" borderId="5" xfId="0" applyFont="1" applyFill="1" applyBorder="1" applyAlignment="1">
      <alignment horizontal="justify" vertical="top" wrapText="1"/>
    </xf>
    <xf numFmtId="0" fontId="12" fillId="0" borderId="8" xfId="0" applyFont="1" applyBorder="1" applyAlignment="1">
      <alignment horizontal="justify" vertical="top" wrapText="1"/>
    </xf>
    <xf numFmtId="0" fontId="6" fillId="4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justify" vertical="top" wrapText="1"/>
    </xf>
    <xf numFmtId="0" fontId="8" fillId="2" borderId="0" xfId="0" applyFont="1" applyFill="1" applyAlignment="1">
      <alignment horizontal="justify" vertical="top" wrapText="1"/>
    </xf>
    <xf numFmtId="0" fontId="8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49" fontId="8" fillId="2" borderId="0" xfId="0" applyNumberFormat="1" applyFont="1" applyFill="1" applyAlignment="1">
      <alignment horizontal="left" vertical="top" wrapText="1"/>
    </xf>
    <xf numFmtId="0" fontId="7" fillId="4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0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2" fontId="12" fillId="2" borderId="3" xfId="0" applyNumberFormat="1" applyFont="1" applyFill="1" applyBorder="1" applyAlignment="1">
      <alignment horizontal="left" vertical="top" wrapText="1"/>
    </xf>
    <xf numFmtId="0" fontId="40" fillId="4" borderId="4" xfId="0" applyFont="1" applyFill="1" applyBorder="1" applyAlignment="1">
      <alignment horizontal="left" vertical="top" wrapText="1"/>
    </xf>
    <xf numFmtId="0" fontId="41" fillId="4" borderId="4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42" fillId="0" borderId="4" xfId="0" applyFont="1" applyBorder="1" applyAlignment="1">
      <alignment horizontal="left" vertical="top"/>
    </xf>
    <xf numFmtId="0" fontId="29" fillId="2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justify" vertical="top" wrapText="1"/>
    </xf>
    <xf numFmtId="0" fontId="12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8" fillId="3" borderId="5" xfId="0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2" fillId="0" borderId="9" xfId="0" applyFont="1" applyBorder="1" applyAlignment="1">
      <alignment horizontal="justify" vertical="top" wrapText="1"/>
    </xf>
    <xf numFmtId="0" fontId="8" fillId="0" borderId="8" xfId="0" applyFont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horizontal="justify" vertical="top" wrapText="1"/>
    </xf>
    <xf numFmtId="2" fontId="8" fillId="0" borderId="8" xfId="0" applyNumberFormat="1" applyFont="1" applyBorder="1" applyAlignment="1">
      <alignment horizontal="justify" vertical="top" wrapText="1"/>
    </xf>
    <xf numFmtId="2" fontId="8" fillId="0" borderId="4" xfId="0" applyNumberFormat="1" applyFont="1" applyBorder="1"/>
    <xf numFmtId="0" fontId="4" fillId="0" borderId="4" xfId="0" applyFont="1" applyBorder="1"/>
    <xf numFmtId="2" fontId="4" fillId="2" borderId="4" xfId="0" applyNumberFormat="1" applyFont="1" applyFill="1" applyBorder="1"/>
    <xf numFmtId="165" fontId="3" fillId="0" borderId="4" xfId="0" applyNumberFormat="1" applyFont="1" applyBorder="1" applyAlignment="1">
      <alignment horizontal="left" vertical="top" wrapText="1"/>
    </xf>
    <xf numFmtId="0" fontId="0" fillId="0" borderId="4" xfId="0" applyBorder="1"/>
    <xf numFmtId="0" fontId="0" fillId="3" borderId="4" xfId="0" applyFill="1" applyBorder="1"/>
    <xf numFmtId="0" fontId="0" fillId="2" borderId="4" xfId="0" applyFill="1" applyBorder="1"/>
    <xf numFmtId="0" fontId="3" fillId="2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0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0" fillId="2" borderId="4" xfId="2" applyFont="1" applyFill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/>
    </xf>
    <xf numFmtId="0" fontId="3" fillId="2" borderId="4" xfId="2" applyFont="1" applyFill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0" fontId="15" fillId="0" borderId="4" xfId="2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6" fillId="0" borderId="4" xfId="0" applyFont="1" applyBorder="1" applyAlignment="1">
      <alignment horizontal="left" vertical="top"/>
    </xf>
    <xf numFmtId="0" fontId="18" fillId="2" borderId="4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26" fillId="0" borderId="4" xfId="0" applyFont="1" applyBorder="1" applyAlignment="1">
      <alignment horizontal="left" vertical="top" wrapText="1"/>
    </xf>
    <xf numFmtId="165" fontId="0" fillId="0" borderId="4" xfId="0" applyNumberFormat="1" applyBorder="1"/>
    <xf numFmtId="0" fontId="35" fillId="0" borderId="4" xfId="0" applyFont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10%20&#1076;&#1077;&#1085;&#1100;\&#1084;&#1077;&#1085;&#1102;%2010%20&#1076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9%20&#1076;&#1077;&#1085;&#1100;\&#1084;&#1077;&#1085;&#1102;%209%20&#1076;&#1077;&#1085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7%20&#1076;&#1077;&#1085;&#1100;\&#1084;&#1077;&#1085;&#1102;%207%20&#1076;&#1077;&#1085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6%20&#1076;&#1077;&#1085;&#1100;\&#1084;&#1077;&#1085;&#1102;%206%20&#1076;&#1077;&#1085;&#11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5%20&#1076;&#1077;&#1085;&#1100;\&#1084;&#1077;&#1085;&#1102;%205%20&#1076;&#1077;&#1085;&#110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4%20&#1076;&#1077;&#1085;&#1100;\&#1084;&#1077;&#1085;&#1102;4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им состав"/>
      <sheetName val="химсостав2"/>
      <sheetName val="картофель"/>
      <sheetName val="10 день"/>
      <sheetName val="масло раст (6)"/>
      <sheetName val="масло раст (5)"/>
      <sheetName val="сыр"/>
      <sheetName val="яйцо"/>
      <sheetName val="молоко (4)"/>
      <sheetName val="картофель (2)"/>
      <sheetName val="фасоль"/>
      <sheetName val="свекла"/>
      <sheetName val="капуста"/>
      <sheetName val="сок"/>
      <sheetName val="лимон2"/>
      <sheetName val="хлеб пш (3)"/>
      <sheetName val="хлеб пш (2)"/>
      <sheetName val="хлеб пш"/>
      <sheetName val="масло сл (4)"/>
      <sheetName val="масло сл (3)"/>
      <sheetName val="масло сл (2)"/>
      <sheetName val="масло сл"/>
      <sheetName val="сахар (6)"/>
      <sheetName val="сахар (5)"/>
      <sheetName val="сахар (4)"/>
      <sheetName val="сахар (3)"/>
      <sheetName val="сахар (2)"/>
      <sheetName val="сахар"/>
      <sheetName val="кукурузная"/>
      <sheetName val="молоко (3)"/>
      <sheetName val="молоко (2)"/>
      <sheetName val="рыба"/>
      <sheetName val="том паста"/>
      <sheetName val="зелень (2)"/>
      <sheetName val="зелень"/>
      <sheetName val="лук (2)"/>
      <sheetName val="лук"/>
      <sheetName val="морковь) (2)"/>
      <sheetName val="молоко"/>
      <sheetName val="морковь)"/>
      <sheetName val="10 день до 3 лет"/>
      <sheetName val="каша"/>
      <sheetName val="суп"/>
      <sheetName val="Лист1"/>
      <sheetName val="Лист2"/>
      <sheetName val="компот "/>
      <sheetName val="пирожок 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46">
          <cell r="C46">
            <v>4.4239999999999995</v>
          </cell>
          <cell r="D46">
            <v>5.056</v>
          </cell>
          <cell r="E46">
            <v>7.4260000000000002</v>
          </cell>
        </row>
        <row r="219">
          <cell r="B219">
            <v>95.605799999999988</v>
          </cell>
          <cell r="N219">
            <v>2.0540000000000003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46">
          <cell r="C46" t="e">
            <v>#REF!</v>
          </cell>
        </row>
        <row r="219">
          <cell r="N219" t="e">
            <v>#REF!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ет (2)"/>
      <sheetName val="хим состав"/>
      <sheetName val="химсостав2"/>
      <sheetName val="9 день"/>
      <sheetName val="яблоко (2)"/>
      <sheetName val="яблоко"/>
      <sheetName val="капуста (2)"/>
      <sheetName val="капуста"/>
      <sheetName val="масло п "/>
      <sheetName val="рис (2)"/>
      <sheetName val="рис"/>
      <sheetName val="пшено"/>
      <sheetName val="смет"/>
      <sheetName val="мясо"/>
      <sheetName val="том.п."/>
      <sheetName val="мука"/>
      <sheetName val="масло сл (4)"/>
      <sheetName val="масло сл (3)"/>
      <sheetName val="хлеб рж (3)"/>
      <sheetName val="сахар (5)"/>
      <sheetName val="сахар (4)"/>
      <sheetName val="хлеб п (3)"/>
      <sheetName val="хлеб п (2)"/>
      <sheetName val="сок"/>
      <sheetName val="зелень (2)"/>
      <sheetName val="зелень"/>
      <sheetName val="картофель"/>
      <sheetName val="сахар (3)"/>
      <sheetName val="лимон (2)"/>
      <sheetName val="лимон"/>
      <sheetName val="лук (3)"/>
      <sheetName val="лук (2)"/>
      <sheetName val="лук"/>
      <sheetName val="морковь (2)"/>
      <sheetName val="морковь"/>
      <sheetName val="какао"/>
      <sheetName val="молоко"/>
      <sheetName val="сахар (2)"/>
      <sheetName val="хлеб п"/>
      <sheetName val="масло сл (2)"/>
      <sheetName val="масло сл"/>
      <sheetName val="сахар"/>
      <sheetName val="макар"/>
      <sheetName val="9 день до 7 лет "/>
      <sheetName val="9 день до 3 лет  (2)"/>
      <sheetName val="Лист2"/>
      <sheetName val="кофейный напиток"/>
      <sheetName val="суп"/>
      <sheetName val="Лист1"/>
      <sheetName val="комп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 t="e">
            <v>#VALUE!</v>
          </cell>
          <cell r="D13" t="e">
            <v>#VALUE!</v>
          </cell>
          <cell r="E13" t="e">
            <v>#VALUE!</v>
          </cell>
        </row>
        <row r="219">
          <cell r="B219" t="e">
            <v>#VALUE!</v>
          </cell>
        </row>
      </sheetData>
      <sheetData sheetId="12" refreshError="1">
        <row r="50">
          <cell r="C50">
            <v>0.252</v>
          </cell>
          <cell r="D50">
            <v>1.8</v>
          </cell>
          <cell r="E50">
            <v>0.28800000000000003</v>
          </cell>
        </row>
        <row r="219">
          <cell r="B219">
            <v>18.954000000000004</v>
          </cell>
          <cell r="N219">
            <v>2.6999999999999996E-2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74">
          <cell r="C174" t="e">
            <v>#VALUE!</v>
          </cell>
          <cell r="D174" t="e">
            <v>#VALUE!</v>
          </cell>
          <cell r="E174" t="e">
            <v>#VALUE!</v>
          </cell>
        </row>
        <row r="219">
          <cell r="B219" t="e">
            <v>#VALUE!</v>
          </cell>
          <cell r="N219" t="e">
            <v>#VALUE!</v>
          </cell>
        </row>
      </sheetData>
      <sheetData sheetId="26" refreshError="1">
        <row r="167">
          <cell r="C167">
            <v>0</v>
          </cell>
          <cell r="D167">
            <v>0</v>
          </cell>
          <cell r="E167">
            <v>0</v>
          </cell>
        </row>
        <row r="219">
          <cell r="B219">
            <v>0</v>
          </cell>
          <cell r="N219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>
        <row r="168">
          <cell r="C168">
            <v>1.2599999999999998</v>
          </cell>
          <cell r="D168">
            <v>0</v>
          </cell>
          <cell r="E168">
            <v>8.19</v>
          </cell>
        </row>
        <row r="219">
          <cell r="B219">
            <v>38.74499999999999</v>
          </cell>
          <cell r="N219">
            <v>9</v>
          </cell>
        </row>
      </sheetData>
      <sheetData sheetId="32" refreshError="1"/>
      <sheetData sheetId="33" refreshError="1">
        <row r="170">
          <cell r="C170" t="e">
            <v>#VALUE!</v>
          </cell>
          <cell r="E170" t="e">
            <v>#VALUE!</v>
          </cell>
        </row>
        <row r="219">
          <cell r="B219" t="e">
            <v>#VALUE!</v>
          </cell>
          <cell r="N219" t="e">
            <v>#VALUE!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>
        <row r="22">
          <cell r="C22">
            <v>0.60799999999999998</v>
          </cell>
          <cell r="D22">
            <v>6.4000000000000001E-2</v>
          </cell>
          <cell r="E22">
            <v>3.8879999999999999</v>
          </cell>
        </row>
        <row r="219">
          <cell r="B219">
            <v>19.028799999999997</v>
          </cell>
        </row>
      </sheetData>
      <sheetData sheetId="39" refreshError="1">
        <row r="158">
          <cell r="C158">
            <v>0.15</v>
          </cell>
          <cell r="D158">
            <v>24.75</v>
          </cell>
          <cell r="E158">
            <v>0.24</v>
          </cell>
        </row>
        <row r="219">
          <cell r="B219">
            <v>231.77400000000003</v>
          </cell>
        </row>
      </sheetData>
      <sheetData sheetId="40" refreshError="1"/>
      <sheetData sheetId="41" refreshError="1"/>
      <sheetData sheetId="42" refreshError="1"/>
      <sheetData sheetId="43">
        <row r="87">
          <cell r="E87">
            <v>40.586999999999996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им состав"/>
      <sheetName val="кондитерка"/>
      <sheetName val="7 день до 3 лет"/>
      <sheetName val="7 день до 7 лет"/>
      <sheetName val="сахар (6)"/>
      <sheetName val="варенец"/>
      <sheetName val="масло  рост(3)"/>
      <sheetName val="яйц (2)"/>
      <sheetName val="яйц"/>
      <sheetName val="масло  hfcn (2)"/>
      <sheetName val="сахар (5)"/>
      <sheetName val="мука (2)"/>
      <sheetName val="хлеб (4)"/>
      <sheetName val="хлеб (3)"/>
      <sheetName val="сухофрукт"/>
      <sheetName val="сахар (4)"/>
      <sheetName val="мука"/>
      <sheetName val="сахар (3)"/>
      <sheetName val="масло сл"/>
      <sheetName val="молоко (3)"/>
      <sheetName val="свекла"/>
      <sheetName val="масло1 (2)"/>
      <sheetName val="хлеб (2)"/>
      <sheetName val="лук (3)"/>
      <sheetName val="хлеб"/>
      <sheetName val="мясо"/>
      <sheetName val="смет"/>
      <sheetName val="зелень"/>
      <sheetName val="рис"/>
      <sheetName val="лук (2)"/>
      <sheetName val="морковь"/>
      <sheetName val="картофель"/>
      <sheetName val="огур"/>
      <sheetName val="масло1"/>
      <sheetName val="лук"/>
      <sheetName val="зел. горошек"/>
      <sheetName val="банан"/>
      <sheetName val="сахар (2)"/>
      <sheetName val="молоко (2)"/>
      <sheetName val="кофе"/>
      <sheetName val="масло"/>
      <sheetName val="молоко"/>
      <sheetName val="гречка"/>
      <sheetName val="сахар"/>
      <sheetName val="каша гречневая"/>
      <sheetName val="кофейный напиток"/>
      <sheetName val="салат"/>
      <sheetName val="пюре"/>
      <sheetName val="Лист3"/>
      <sheetName val="рыба "/>
    </sheetNames>
    <sheetDataSet>
      <sheetData sheetId="0" refreshError="1"/>
      <sheetData sheetId="1" refreshError="1"/>
      <sheetData sheetId="2" refreshError="1"/>
      <sheetData sheetId="3">
        <row r="82">
          <cell r="E82">
            <v>49.675333333333327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12">
          <cell r="C212">
            <v>0.97239999999999993</v>
          </cell>
          <cell r="D212">
            <v>0</v>
          </cell>
          <cell r="E212">
            <v>10.285</v>
          </cell>
        </row>
        <row r="219">
          <cell r="B219">
            <v>46.155339999999995</v>
          </cell>
          <cell r="N219">
            <v>0.748</v>
          </cell>
        </row>
      </sheetData>
      <sheetData sheetId="15" refreshError="1">
        <row r="27">
          <cell r="C27">
            <v>0</v>
          </cell>
          <cell r="D27">
            <v>0</v>
          </cell>
          <cell r="E27">
            <v>10.978</v>
          </cell>
        </row>
        <row r="219">
          <cell r="B219">
            <v>45.009799999999998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8">
          <cell r="C158">
            <v>2.7000000000000007E-2</v>
          </cell>
          <cell r="D158">
            <v>4.455000000000001</v>
          </cell>
          <cell r="E158">
            <v>4.3200000000000009E-2</v>
          </cell>
        </row>
        <row r="219">
          <cell r="B219">
            <v>41.719320000000018</v>
          </cell>
          <cell r="N219">
            <v>0</v>
          </cell>
        </row>
      </sheetData>
      <sheetData sheetId="41" refreshError="1">
        <row r="46">
          <cell r="C46">
            <v>3.7800000000000007</v>
          </cell>
          <cell r="D46">
            <v>4.3200000000000012</v>
          </cell>
          <cell r="E46">
            <v>6.3450000000000015</v>
          </cell>
        </row>
        <row r="219">
          <cell r="B219">
            <v>81.688500000000033</v>
          </cell>
          <cell r="N219">
            <v>1.7550000000000006</v>
          </cell>
        </row>
      </sheetData>
      <sheetData sheetId="42" refreshError="1">
        <row r="5">
          <cell r="C5">
            <v>1.8540000000000001</v>
          </cell>
          <cell r="D5">
            <v>0.18</v>
          </cell>
          <cell r="E5">
            <v>12.186000000000002</v>
          </cell>
        </row>
        <row r="219">
          <cell r="B219">
            <v>59.238</v>
          </cell>
          <cell r="N219">
            <v>0</v>
          </cell>
        </row>
      </sheetData>
      <sheetData sheetId="43" refreshError="1">
        <row r="27">
          <cell r="C27">
            <v>0</v>
          </cell>
          <cell r="D27">
            <v>0</v>
          </cell>
          <cell r="E27">
            <v>5.3892000000000007</v>
          </cell>
        </row>
        <row r="219">
          <cell r="B219">
            <v>22.09572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им состав фасоль"/>
      <sheetName val="химсостав2"/>
      <sheetName val="6 день до 3лет"/>
      <sheetName val="масло п2 (3)"/>
      <sheetName val="яйцо (2)"/>
      <sheetName val="лимон (2)"/>
      <sheetName val="сахар (6)"/>
      <sheetName val="сахар (5)"/>
      <sheetName val="яйцо"/>
      <sheetName val="дрожжи"/>
      <sheetName val="масло п2 (2)"/>
      <sheetName val="сахар (4)"/>
      <sheetName val="мука"/>
      <sheetName val="хлеб р(3)"/>
      <sheetName val="хлеб п (2)"/>
      <sheetName val="лук (2)"/>
      <sheetName val="морковь (3)"/>
      <sheetName val="масло сл1 (2)"/>
      <sheetName val="рис"/>
      <sheetName val="куры"/>
      <sheetName val="сметана"/>
      <sheetName val="укроп"/>
      <sheetName val="томат п."/>
      <sheetName val="лук"/>
      <sheetName val="морковь (2)"/>
      <sheetName val="картофель"/>
      <sheetName val="свекла"/>
      <sheetName val="масло п2"/>
      <sheetName val="лимон"/>
      <sheetName val="виноград"/>
      <sheetName val="сахар (3)"/>
      <sheetName val="морковь"/>
      <sheetName val="сок"/>
      <sheetName val="сахар (2)"/>
      <sheetName val="молоко (2)"/>
      <sheetName val="масло сл1"/>
      <sheetName val="хлеб п"/>
      <sheetName val="масло сл"/>
      <sheetName val="сахар"/>
      <sheetName val="молоко"/>
      <sheetName val="пшено"/>
      <sheetName val="сыр"/>
      <sheetName val="6 день до 7"/>
      <sheetName val="Лист2"/>
      <sheetName val="Лист3"/>
    </sheetNames>
    <sheetDataSet>
      <sheetData sheetId="0">
        <row r="61">
          <cell r="C61">
            <v>21</v>
          </cell>
          <cell r="D61">
            <v>2</v>
          </cell>
          <cell r="E61">
            <v>46.6</v>
          </cell>
          <cell r="R61">
            <v>292</v>
          </cell>
        </row>
      </sheetData>
      <sheetData sheetId="1"/>
      <sheetData sheetId="2"/>
      <sheetData sheetId="3"/>
      <sheetData sheetId="4"/>
      <sheetData sheetId="5">
        <row r="189">
          <cell r="C189">
            <v>5.4000000000000003E-3</v>
          </cell>
          <cell r="D189">
            <v>5.9999999999999995E-4</v>
          </cell>
          <cell r="E189">
            <v>1.7999999999999999E-2</v>
          </cell>
        </row>
        <row r="219">
          <cell r="B219">
            <v>0.10152</v>
          </cell>
        </row>
      </sheetData>
      <sheetData sheetId="6">
        <row r="27">
          <cell r="C27">
            <v>0</v>
          </cell>
          <cell r="D27">
            <v>0</v>
          </cell>
          <cell r="E27">
            <v>5.9879999999999995</v>
          </cell>
        </row>
        <row r="219">
          <cell r="B219">
            <v>24.550799999999995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8">
          <cell r="C168">
            <v>0.1386</v>
          </cell>
          <cell r="D168">
            <v>0</v>
          </cell>
          <cell r="E168">
            <v>0.90090000000000003</v>
          </cell>
        </row>
        <row r="219">
          <cell r="B219">
            <v>4.2619499999999997</v>
          </cell>
          <cell r="N219">
            <v>0.99</v>
          </cell>
        </row>
      </sheetData>
      <sheetData sheetId="16">
        <row r="170">
          <cell r="C170">
            <v>0.15600000000000003</v>
          </cell>
          <cell r="D170">
            <v>1.2000000000000002E-2</v>
          </cell>
          <cell r="E170">
            <v>0.85199999999999987</v>
          </cell>
        </row>
        <row r="219">
          <cell r="B219">
            <v>4.2443999999999988</v>
          </cell>
          <cell r="N219">
            <v>0.6</v>
          </cell>
        </row>
      </sheetData>
      <sheetData sheetId="17">
        <row r="158">
          <cell r="C158">
            <v>4.7E-2</v>
          </cell>
          <cell r="D158">
            <v>7.7549999999999999</v>
          </cell>
          <cell r="E158">
            <v>7.5200000000000003E-2</v>
          </cell>
        </row>
        <row r="219">
          <cell r="B219">
            <v>72.622519999999994</v>
          </cell>
        </row>
      </sheetData>
      <sheetData sheetId="18">
        <row r="8">
          <cell r="C8">
            <v>3.15</v>
          </cell>
          <cell r="D8">
            <v>0.45</v>
          </cell>
          <cell r="E8">
            <v>32.130000000000003</v>
          </cell>
        </row>
        <row r="219">
          <cell r="B219">
            <v>148.833</v>
          </cell>
        </row>
      </sheetData>
      <sheetData sheetId="19">
        <row r="104">
          <cell r="C104">
            <v>38.896000000000001</v>
          </cell>
          <cell r="D104">
            <v>33.488</v>
          </cell>
          <cell r="E104">
            <v>1.04</v>
          </cell>
        </row>
        <row r="219">
          <cell r="B219">
            <v>475.17599999999999</v>
          </cell>
        </row>
      </sheetData>
      <sheetData sheetId="20">
        <row r="50">
          <cell r="C50">
            <v>5.0399999999999991</v>
          </cell>
          <cell r="D50">
            <v>36</v>
          </cell>
          <cell r="E50">
            <v>5.76</v>
          </cell>
        </row>
        <row r="219">
          <cell r="B219">
            <v>379.08</v>
          </cell>
          <cell r="N219">
            <v>0.54</v>
          </cell>
        </row>
      </sheetData>
      <sheetData sheetId="21">
        <row r="174">
          <cell r="C174">
            <v>6.6600000000000006E-2</v>
          </cell>
          <cell r="D174">
            <v>0</v>
          </cell>
          <cell r="E174">
            <v>0.14400000000000002</v>
          </cell>
        </row>
        <row r="219">
          <cell r="B219">
            <v>0.86346000000000012</v>
          </cell>
          <cell r="N219">
            <v>2.7</v>
          </cell>
        </row>
      </sheetData>
      <sheetData sheetId="22">
        <row r="176">
          <cell r="C176">
            <v>3.2400000000000005E-2</v>
          </cell>
          <cell r="D176">
            <v>0</v>
          </cell>
          <cell r="E176">
            <v>0.10620000000000002</v>
          </cell>
        </row>
        <row r="219">
          <cell r="B219">
            <v>0.56825999999999999</v>
          </cell>
          <cell r="N219">
            <v>5.4000000000000003E-3</v>
          </cell>
        </row>
      </sheetData>
      <sheetData sheetId="23">
        <row r="168">
          <cell r="C168">
            <v>0.1386</v>
          </cell>
          <cell r="D168">
            <v>0</v>
          </cell>
          <cell r="E168">
            <v>0.90090000000000003</v>
          </cell>
        </row>
        <row r="219">
          <cell r="B219">
            <v>4.2619499999999997</v>
          </cell>
          <cell r="N219">
            <v>0.99</v>
          </cell>
        </row>
      </sheetData>
      <sheetData sheetId="24">
        <row r="170">
          <cell r="C170">
            <v>0.12870000000000001</v>
          </cell>
          <cell r="D170">
            <v>9.9000000000000008E-3</v>
          </cell>
          <cell r="E170">
            <v>0.70289999999999997</v>
          </cell>
        </row>
        <row r="219">
          <cell r="B219">
            <v>3.5016299999999996</v>
          </cell>
          <cell r="N219">
            <v>0.495</v>
          </cell>
        </row>
      </sheetData>
      <sheetData sheetId="25">
        <row r="167">
          <cell r="C167">
            <v>0.18</v>
          </cell>
          <cell r="D167">
            <v>3.6000000000000004E-2</v>
          </cell>
          <cell r="E167">
            <v>1.4670000000000001</v>
          </cell>
        </row>
        <row r="219">
          <cell r="B219">
            <v>7.0874999999999995</v>
          </cell>
          <cell r="N219">
            <v>1.8</v>
          </cell>
        </row>
      </sheetData>
      <sheetData sheetId="26">
        <row r="171">
          <cell r="C171">
            <v>0</v>
          </cell>
          <cell r="D171">
            <v>0</v>
          </cell>
          <cell r="E171">
            <v>0</v>
          </cell>
        </row>
        <row r="219">
          <cell r="B219">
            <v>0</v>
          </cell>
          <cell r="N219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>
        <row r="46">
          <cell r="C46" t="e">
            <v>#REF!</v>
          </cell>
          <cell r="D46" t="e">
            <v>#REF!</v>
          </cell>
          <cell r="E46" t="e">
            <v>#REF!</v>
          </cell>
        </row>
        <row r="219">
          <cell r="B219" t="e">
            <v>#REF!</v>
          </cell>
          <cell r="N219" t="e">
            <v>#REF!</v>
          </cell>
        </row>
      </sheetData>
      <sheetData sheetId="35">
        <row r="158">
          <cell r="C158">
            <v>0.05</v>
          </cell>
          <cell r="D158">
            <v>8.25</v>
          </cell>
          <cell r="E158">
            <v>0.08</v>
          </cell>
        </row>
        <row r="219">
          <cell r="B219">
            <v>77.25800000000001</v>
          </cell>
        </row>
      </sheetData>
      <sheetData sheetId="36">
        <row r="22">
          <cell r="C22">
            <v>2.2799999999999998</v>
          </cell>
          <cell r="D22">
            <v>0.24</v>
          </cell>
          <cell r="E22">
            <v>14.58</v>
          </cell>
        </row>
        <row r="219">
          <cell r="B219">
            <v>71.35799999999999</v>
          </cell>
        </row>
      </sheetData>
      <sheetData sheetId="37">
        <row r="158">
          <cell r="C158">
            <v>2.7000000000000003E-2</v>
          </cell>
          <cell r="D158">
            <v>4.455000000000001</v>
          </cell>
          <cell r="E158">
            <v>4.3200000000000002E-2</v>
          </cell>
        </row>
        <row r="219">
          <cell r="B219">
            <v>41.719320000000018</v>
          </cell>
        </row>
      </sheetData>
      <sheetData sheetId="38">
        <row r="27">
          <cell r="C27">
            <v>0</v>
          </cell>
          <cell r="D27">
            <v>0</v>
          </cell>
          <cell r="E27">
            <v>5.3892000000000007</v>
          </cell>
        </row>
        <row r="219">
          <cell r="B219">
            <v>22.09572</v>
          </cell>
        </row>
      </sheetData>
      <sheetData sheetId="39">
        <row r="46">
          <cell r="C46">
            <v>3.78</v>
          </cell>
          <cell r="D46">
            <v>4.32</v>
          </cell>
          <cell r="E46">
            <v>6.3449999999999998</v>
          </cell>
        </row>
        <row r="219">
          <cell r="B219">
            <v>81.688500000000005</v>
          </cell>
          <cell r="N219">
            <v>1.7549999999999999</v>
          </cell>
        </row>
      </sheetData>
      <sheetData sheetId="40">
        <row r="13">
          <cell r="C13">
            <v>2.0699999999999998</v>
          </cell>
          <cell r="D13">
            <v>0.23400000000000001</v>
          </cell>
          <cell r="E13">
            <v>11.357999999999999</v>
          </cell>
        </row>
        <row r="219">
          <cell r="B219">
            <v>57.230999999999987</v>
          </cell>
        </row>
      </sheetData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леб(2)"/>
      <sheetName val="хлеб1"/>
      <sheetName val="хим состав"/>
      <sheetName val="5день до 7 лет "/>
      <sheetName val="масло (3)"/>
      <sheetName val="сахар (6)"/>
      <sheetName val="свекла"/>
      <sheetName val="капуста"/>
      <sheetName val="сахар (5)"/>
      <sheetName val="молоко (4)"/>
      <sheetName val="повидло"/>
      <sheetName val="масло сл (2)"/>
      <sheetName val="сахар (4)"/>
      <sheetName val="дрожжи"/>
      <sheetName val="молоко (3)"/>
      <sheetName val="яйцо"/>
      <sheetName val="мука (2)"/>
      <sheetName val="валитек"/>
      <sheetName val="сахар (3)"/>
      <sheetName val="томат"/>
      <sheetName val="масло сл"/>
      <sheetName val="мука"/>
      <sheetName val="хлеб (2)"/>
      <sheetName val="мясо"/>
      <sheetName val="масло (2)"/>
      <sheetName val="гречка"/>
      <sheetName val="зелень"/>
      <sheetName val="пшено"/>
      <sheetName val="лук"/>
      <sheetName val="картоф."/>
      <sheetName val="консер."/>
      <sheetName val="морковь"/>
      <sheetName val="сок"/>
      <sheetName val="сахар (2)"/>
      <sheetName val="молоко (2)"/>
      <sheetName val="кофе"/>
      <sheetName val="масло"/>
      <sheetName val="хлеб"/>
      <sheetName val="молоко"/>
      <sheetName val="рис"/>
      <sheetName val="сахар"/>
      <sheetName val="5день до 3 лет "/>
      <sheetName val="суп рыбный"/>
      <sheetName val="котлета"/>
      <sheetName val="витоша"/>
      <sheetName val="оладь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7">
          <cell r="C27">
            <v>0</v>
          </cell>
          <cell r="D27">
            <v>0</v>
          </cell>
          <cell r="E27">
            <v>11.676600000000001</v>
          </cell>
        </row>
        <row r="219">
          <cell r="B219">
            <v>47.87406</v>
          </cell>
        </row>
      </sheetData>
      <sheetData sheetId="9">
        <row r="46">
          <cell r="C46">
            <v>2.5199999999999996</v>
          </cell>
          <cell r="D46">
            <v>2.88</v>
          </cell>
          <cell r="E46">
            <v>4.2300000000000004</v>
          </cell>
        </row>
        <row r="219">
          <cell r="B219">
            <v>54.459000000000003</v>
          </cell>
        </row>
      </sheetData>
      <sheetData sheetId="10">
        <row r="211">
          <cell r="C211">
            <v>0.7</v>
          </cell>
          <cell r="D211">
            <v>0</v>
          </cell>
        </row>
      </sheetData>
      <sheetData sheetId="11">
        <row r="158">
          <cell r="C158">
            <v>1.0500000000000001E-2</v>
          </cell>
          <cell r="D158">
            <v>1.7324999999999999</v>
          </cell>
          <cell r="E158">
            <v>1.6800000000000002E-2</v>
          </cell>
        </row>
        <row r="219">
          <cell r="B219">
            <v>16.22418</v>
          </cell>
          <cell r="N219">
            <v>0</v>
          </cell>
        </row>
      </sheetData>
      <sheetData sheetId="12">
        <row r="27">
          <cell r="C27">
            <v>0</v>
          </cell>
          <cell r="D27">
            <v>0</v>
          </cell>
          <cell r="E27">
            <v>2.0958000000000001</v>
          </cell>
        </row>
        <row r="219">
          <cell r="B219">
            <v>8.5927799999999994</v>
          </cell>
        </row>
      </sheetData>
      <sheetData sheetId="13">
        <row r="211">
          <cell r="C211">
            <v>0.16002</v>
          </cell>
          <cell r="D211">
            <v>0</v>
          </cell>
          <cell r="E211">
            <v>0.10710000000000001</v>
          </cell>
        </row>
        <row r="219">
          <cell r="B219">
            <v>1.0951919999999999</v>
          </cell>
        </row>
      </sheetData>
      <sheetData sheetId="14">
        <row r="46">
          <cell r="C46">
            <v>0.98</v>
          </cell>
          <cell r="D46">
            <v>1.1200000000000001</v>
          </cell>
          <cell r="E46">
            <v>1.645</v>
          </cell>
        </row>
        <row r="219">
          <cell r="B219">
            <v>21.1785</v>
          </cell>
          <cell r="N219">
            <v>0.45500000000000002</v>
          </cell>
        </row>
      </sheetData>
      <sheetData sheetId="15">
        <row r="153">
          <cell r="C153">
            <v>2.0125000000000001E-2</v>
          </cell>
          <cell r="D153">
            <v>1.8515E-2</v>
          </cell>
          <cell r="E153">
            <v>1.127E-3</v>
          </cell>
        </row>
        <row r="219">
          <cell r="B219">
            <v>0.25932269999999996</v>
          </cell>
        </row>
      </sheetData>
      <sheetData sheetId="16">
        <row r="2">
          <cell r="C2">
            <v>3.3166000000000002</v>
          </cell>
          <cell r="D2">
            <v>0.35420000000000007</v>
          </cell>
          <cell r="E2">
            <v>22.185800000000004</v>
          </cell>
        </row>
        <row r="219">
          <cell r="B219">
            <v>107.85390000000001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19">
          <cell r="N219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19">
          <cell r="N219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им состав"/>
      <sheetName val="4 день"/>
      <sheetName val="картофель (3)"/>
      <sheetName val="сахар (4)"/>
      <sheetName val="молоко (4)"/>
      <sheetName val="хлеб1 (3)"/>
      <sheetName val="зелень"/>
      <sheetName val="мас.р. (3)"/>
      <sheetName val="огурец"/>
      <sheetName val="горошек"/>
      <sheetName val="лук (4)"/>
      <sheetName val="морковь (4)"/>
      <sheetName val="картофель (2)"/>
      <sheetName val="свекла"/>
      <sheetName val="хлеб1 (2)"/>
      <sheetName val="хлеб1"/>
      <sheetName val="сметана"/>
      <sheetName val="молоко (3)"/>
      <sheetName val="мука"/>
      <sheetName val="лук (3)"/>
      <sheetName val="морковь (3)"/>
      <sheetName val="говяд"/>
      <sheetName val="мас. (2)"/>
      <sheetName val="макар"/>
      <sheetName val="мас."/>
      <sheetName val="мас.р. (2)"/>
      <sheetName val="лук (2)"/>
      <sheetName val="морковь (2)"/>
      <sheetName val="картофель"/>
      <sheetName val="горох"/>
      <sheetName val="мас.р."/>
      <sheetName val="сахар (3)"/>
      <sheetName val="лимон"/>
      <sheetName val="лук"/>
      <sheetName val="яблоко (2)"/>
      <sheetName val="капуста"/>
      <sheetName val="морковь"/>
      <sheetName val="яблоко"/>
      <sheetName val="молоко (2)"/>
      <sheetName val="сахар (2)"/>
      <sheetName val="какао"/>
      <sheetName val="масло"/>
      <sheetName val="хлеб"/>
      <sheetName val="сахар"/>
      <sheetName val="молоко"/>
      <sheetName val="пшено"/>
      <sheetName val="рис"/>
      <sheetName val="4 день до 3 лет"/>
      <sheetName val="Лист2"/>
      <sheetName val="Лист3"/>
    </sheetNames>
    <sheetDataSet>
      <sheetData sheetId="0" refreshError="1"/>
      <sheetData sheetId="1">
        <row r="96">
          <cell r="F96">
            <v>40.838846153846156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68">
          <cell r="C168">
            <v>0.65659999999999996</v>
          </cell>
          <cell r="D168">
            <v>0</v>
          </cell>
          <cell r="E168">
            <v>4.2679</v>
          </cell>
        </row>
      </sheetData>
      <sheetData sheetId="34" refreshError="1">
        <row r="197">
          <cell r="C197">
            <v>2.6800000000000001E-2</v>
          </cell>
          <cell r="D197">
            <v>2.6800000000000001E-2</v>
          </cell>
          <cell r="E197">
            <v>0.65660000000000007</v>
          </cell>
        </row>
      </sheetData>
      <sheetData sheetId="35" refreshError="1">
        <row r="166">
          <cell r="C166">
            <v>0.68400000000000005</v>
          </cell>
          <cell r="D166">
            <v>3.8000000000000006E-2</v>
          </cell>
          <cell r="E166">
            <v>1.786</v>
          </cell>
        </row>
      </sheetData>
      <sheetData sheetId="36" refreshError="1">
        <row r="170">
          <cell r="D170">
            <v>6.4170000000000005E-2</v>
          </cell>
          <cell r="E170">
            <v>4.5560700000000001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opLeftCell="A6" workbookViewId="0">
      <selection activeCell="B24" sqref="B24"/>
    </sheetView>
  </sheetViews>
  <sheetFormatPr defaultRowHeight="15" x14ac:dyDescent="0.25"/>
  <cols>
    <col min="1" max="1" width="22.5703125" style="8" customWidth="1"/>
    <col min="2" max="2" width="34.42578125" style="8" customWidth="1"/>
    <col min="3" max="3" width="12.28515625" customWidth="1"/>
    <col min="4" max="4" width="13.140625" style="9" hidden="1" customWidth="1"/>
    <col min="5" max="5" width="12.5703125" customWidth="1"/>
    <col min="6" max="6" width="8.5703125" customWidth="1"/>
    <col min="7" max="7" width="11.85546875" customWidth="1"/>
    <col min="8" max="8" width="11.5703125" customWidth="1"/>
    <col min="9" max="9" width="12.42578125" hidden="1" customWidth="1"/>
  </cols>
  <sheetData>
    <row r="1" spans="1:14" ht="15.75" x14ac:dyDescent="0.25">
      <c r="A1" s="319" t="s">
        <v>86</v>
      </c>
      <c r="B1" s="320"/>
      <c r="C1" s="320"/>
      <c r="D1" s="320"/>
      <c r="E1" s="320"/>
      <c r="F1" s="320"/>
      <c r="G1" s="320"/>
      <c r="H1" s="320"/>
      <c r="I1" s="320"/>
      <c r="J1" s="321"/>
    </row>
    <row r="2" spans="1:14" ht="15.75" x14ac:dyDescent="0.25">
      <c r="A2" s="323" t="s">
        <v>313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4" ht="15.75" x14ac:dyDescent="0.25">
      <c r="A3" s="324" t="s">
        <v>0</v>
      </c>
      <c r="B3" s="324"/>
      <c r="C3" s="324"/>
      <c r="D3" s="324"/>
      <c r="E3" s="324"/>
      <c r="F3" s="324"/>
      <c r="G3" s="324"/>
      <c r="H3" s="324"/>
      <c r="I3" s="324"/>
      <c r="J3" s="324"/>
    </row>
    <row r="4" spans="1:14" ht="15.75" x14ac:dyDescent="0.25">
      <c r="A4" s="325" t="s">
        <v>1</v>
      </c>
      <c r="B4" s="325" t="s">
        <v>2</v>
      </c>
      <c r="C4" s="326" t="s">
        <v>3</v>
      </c>
      <c r="D4" s="7"/>
      <c r="E4" s="326" t="s">
        <v>4</v>
      </c>
      <c r="F4" s="326"/>
      <c r="G4" s="326"/>
      <c r="H4" s="326" t="s">
        <v>5</v>
      </c>
      <c r="I4" s="326" t="s">
        <v>6</v>
      </c>
      <c r="J4" s="326" t="s">
        <v>7</v>
      </c>
    </row>
    <row r="5" spans="1:14" ht="15.75" x14ac:dyDescent="0.25">
      <c r="A5" s="325"/>
      <c r="B5" s="325"/>
      <c r="C5" s="326"/>
      <c r="D5" s="7"/>
      <c r="E5" s="156" t="s">
        <v>8</v>
      </c>
      <c r="F5" s="156" t="s">
        <v>9</v>
      </c>
      <c r="G5" s="156" t="s">
        <v>10</v>
      </c>
      <c r="H5" s="326"/>
      <c r="I5" s="326"/>
      <c r="J5" s="326"/>
    </row>
    <row r="6" spans="1:14" ht="18" customHeight="1" x14ac:dyDescent="0.25">
      <c r="A6" s="115" t="s">
        <v>267</v>
      </c>
      <c r="B6" s="29"/>
      <c r="C6" s="156"/>
      <c r="D6" s="7"/>
      <c r="E6" s="156"/>
      <c r="F6" s="156"/>
      <c r="G6" s="156"/>
      <c r="H6" s="156"/>
      <c r="I6" s="156"/>
      <c r="J6" s="156"/>
    </row>
    <row r="7" spans="1:14" ht="17.45" customHeight="1" x14ac:dyDescent="0.25">
      <c r="A7" s="115" t="s">
        <v>11</v>
      </c>
      <c r="B7" s="29" t="s">
        <v>322</v>
      </c>
      <c r="C7" s="127">
        <v>150</v>
      </c>
      <c r="D7" s="7">
        <v>250</v>
      </c>
      <c r="E7" s="156">
        <v>4.2</v>
      </c>
      <c r="F7" s="156">
        <v>5.8</v>
      </c>
      <c r="G7" s="156">
        <v>15.5</v>
      </c>
      <c r="H7" s="156">
        <v>149.6</v>
      </c>
      <c r="I7" s="156" t="e">
        <f>[1]молоко!N219</f>
        <v>#REF!</v>
      </c>
      <c r="J7" s="126" t="s">
        <v>12</v>
      </c>
    </row>
    <row r="8" spans="1:14" ht="16.5" hidden="1" thickBot="1" x14ac:dyDescent="0.3">
      <c r="A8" s="136" t="s">
        <v>13</v>
      </c>
      <c r="B8" s="29"/>
      <c r="C8" s="156"/>
      <c r="D8" s="7"/>
      <c r="E8" s="134"/>
      <c r="F8" s="134"/>
      <c r="G8" s="134"/>
      <c r="H8" s="134"/>
      <c r="I8" s="134">
        <v>1.17</v>
      </c>
      <c r="J8" s="156"/>
      <c r="N8" s="4"/>
    </row>
    <row r="9" spans="1:14" ht="15.75" x14ac:dyDescent="0.25">
      <c r="A9" s="136"/>
      <c r="B9" s="29" t="s">
        <v>270</v>
      </c>
      <c r="C9" s="156">
        <v>37</v>
      </c>
      <c r="D9" s="7">
        <v>38</v>
      </c>
      <c r="E9" s="156">
        <v>2.34</v>
      </c>
      <c r="F9" s="156">
        <v>8.43</v>
      </c>
      <c r="G9" s="156">
        <v>13.78</v>
      </c>
      <c r="H9" s="156">
        <v>110.7</v>
      </c>
      <c r="I9" s="115"/>
      <c r="J9" s="115" t="s">
        <v>280</v>
      </c>
    </row>
    <row r="10" spans="1:14" ht="15.75" hidden="1" x14ac:dyDescent="0.25">
      <c r="A10" s="136"/>
      <c r="B10" s="29" t="s">
        <v>14</v>
      </c>
      <c r="C10" s="156">
        <f>D10</f>
        <v>30</v>
      </c>
      <c r="D10" s="7">
        <v>30</v>
      </c>
      <c r="E10" s="125"/>
      <c r="F10" s="125"/>
      <c r="G10" s="125"/>
      <c r="H10" s="125"/>
      <c r="I10" s="125"/>
      <c r="J10" s="156"/>
    </row>
    <row r="11" spans="1:14" ht="15.75" hidden="1" x14ac:dyDescent="0.25">
      <c r="A11" s="136"/>
      <c r="B11" s="29" t="s">
        <v>15</v>
      </c>
      <c r="C11" s="156">
        <f>D11</f>
        <v>8</v>
      </c>
      <c r="D11" s="7">
        <v>8</v>
      </c>
      <c r="E11" s="125"/>
      <c r="F11" s="125"/>
      <c r="G11" s="125"/>
      <c r="H11" s="125"/>
      <c r="I11" s="133"/>
      <c r="J11" s="156"/>
    </row>
    <row r="12" spans="1:14" ht="15.75" hidden="1" x14ac:dyDescent="0.25">
      <c r="A12" s="136" t="s">
        <v>13</v>
      </c>
      <c r="B12" s="29"/>
      <c r="C12" s="156">
        <f>C11*D12/D11</f>
        <v>0</v>
      </c>
      <c r="D12" s="7"/>
      <c r="E12" s="133"/>
      <c r="F12" s="133"/>
      <c r="G12" s="133"/>
      <c r="H12" s="133"/>
      <c r="I12" s="133">
        <f>SUM(I10:I11)</f>
        <v>0</v>
      </c>
      <c r="J12" s="156"/>
    </row>
    <row r="13" spans="1:14" ht="19.899999999999999" customHeight="1" x14ac:dyDescent="0.25">
      <c r="A13" s="164"/>
      <c r="B13" s="127" t="s">
        <v>302</v>
      </c>
      <c r="C13" s="156">
        <v>160</v>
      </c>
      <c r="D13" s="123">
        <v>200</v>
      </c>
      <c r="E13" s="156">
        <v>2.56</v>
      </c>
      <c r="F13" s="156">
        <v>3.16</v>
      </c>
      <c r="G13" s="156">
        <v>12.07</v>
      </c>
      <c r="H13" s="156">
        <v>100.77</v>
      </c>
      <c r="I13" s="156"/>
      <c r="J13" s="126" t="s">
        <v>315</v>
      </c>
    </row>
    <row r="14" spans="1:14" ht="21" hidden="1" customHeight="1" x14ac:dyDescent="0.25">
      <c r="A14" s="164"/>
      <c r="B14" s="156" t="s">
        <v>16</v>
      </c>
      <c r="C14" s="156">
        <v>1.2</v>
      </c>
      <c r="D14" s="123"/>
      <c r="E14" s="156"/>
      <c r="F14" s="156"/>
      <c r="G14" s="156"/>
      <c r="H14" s="156"/>
      <c r="I14" s="156"/>
      <c r="J14" s="178"/>
    </row>
    <row r="15" spans="1:14" ht="20.25" hidden="1" customHeight="1" x14ac:dyDescent="0.25">
      <c r="A15" s="164"/>
      <c r="B15" s="156" t="s">
        <v>17</v>
      </c>
      <c r="C15" s="156">
        <v>35</v>
      </c>
      <c r="D15" s="123"/>
      <c r="E15" s="156"/>
      <c r="F15" s="156"/>
      <c r="G15" s="156"/>
      <c r="H15" s="156"/>
      <c r="I15" s="156"/>
      <c r="J15" s="178"/>
    </row>
    <row r="16" spans="1:14" ht="20.25" hidden="1" customHeight="1" x14ac:dyDescent="0.25">
      <c r="A16" s="164"/>
      <c r="B16" s="156" t="s">
        <v>18</v>
      </c>
      <c r="C16" s="156">
        <v>2.4</v>
      </c>
      <c r="D16" s="123"/>
      <c r="E16" s="156"/>
      <c r="F16" s="156"/>
      <c r="G16" s="156"/>
      <c r="H16" s="156"/>
      <c r="I16" s="156"/>
      <c r="J16" s="178"/>
    </row>
    <row r="17" spans="1:13" ht="15.75" hidden="1" x14ac:dyDescent="0.25">
      <c r="A17" s="164"/>
      <c r="B17" s="156" t="s">
        <v>19</v>
      </c>
      <c r="C17" s="156">
        <v>158</v>
      </c>
      <c r="D17" s="7">
        <v>166</v>
      </c>
      <c r="E17" s="156">
        <f>'[1]молоко (2)'!C46</f>
        <v>4.4239999999999995</v>
      </c>
      <c r="F17" s="156">
        <f>'[1]молоко (2)'!D46</f>
        <v>5.056</v>
      </c>
      <c r="G17" s="125">
        <f>'[1]молоко (2)'!E46</f>
        <v>7.4260000000000002</v>
      </c>
      <c r="H17" s="125">
        <f>'[1]молоко (2)'!B219</f>
        <v>95.605799999999988</v>
      </c>
      <c r="I17" s="156">
        <f>'[1]молоко (2)'!N219</f>
        <v>2.0540000000000003</v>
      </c>
      <c r="J17" s="156"/>
    </row>
    <row r="18" spans="1:13" ht="19.5" hidden="1" customHeight="1" x14ac:dyDescent="0.25">
      <c r="A18" s="115" t="s">
        <v>13</v>
      </c>
      <c r="B18" s="29"/>
      <c r="C18" s="156"/>
      <c r="D18" s="7"/>
      <c r="E18" s="143">
        <v>1.8</v>
      </c>
      <c r="F18" s="143">
        <v>2.2999999999999998</v>
      </c>
      <c r="G18" s="143">
        <v>22</v>
      </c>
      <c r="H18" s="143">
        <v>100</v>
      </c>
      <c r="I18" s="53">
        <v>0.34</v>
      </c>
      <c r="J18" s="156"/>
    </row>
    <row r="19" spans="1:13" ht="19.5" customHeight="1" x14ac:dyDescent="0.25">
      <c r="A19" s="115" t="s">
        <v>20</v>
      </c>
      <c r="B19" s="29"/>
      <c r="C19" s="96">
        <f>C7+C9+C13</f>
        <v>347</v>
      </c>
      <c r="D19" s="7"/>
      <c r="E19" s="248">
        <f>E7+E9+E13</f>
        <v>9.1</v>
      </c>
      <c r="F19" s="248">
        <f>F7+F9+F13</f>
        <v>17.39</v>
      </c>
      <c r="G19" s="248">
        <f>G7+G9+G13</f>
        <v>41.35</v>
      </c>
      <c r="H19" s="248">
        <f>H7+H9+H13</f>
        <v>361.07</v>
      </c>
      <c r="I19" s="53"/>
      <c r="J19" s="156"/>
    </row>
    <row r="20" spans="1:13" ht="19.5" customHeight="1" x14ac:dyDescent="0.25">
      <c r="A20" s="115" t="s">
        <v>21</v>
      </c>
      <c r="B20" s="29" t="s">
        <v>22</v>
      </c>
      <c r="C20" s="29">
        <v>100</v>
      </c>
      <c r="D20" s="29"/>
      <c r="E20" s="53">
        <v>0.4</v>
      </c>
      <c r="F20" s="53">
        <v>0</v>
      </c>
      <c r="G20" s="53">
        <v>11.3</v>
      </c>
      <c r="H20" s="53">
        <v>45</v>
      </c>
      <c r="I20" s="53">
        <v>63</v>
      </c>
      <c r="J20" s="115">
        <v>368</v>
      </c>
    </row>
    <row r="21" spans="1:13" ht="18" customHeight="1" x14ac:dyDescent="0.25">
      <c r="A21" s="115" t="s">
        <v>23</v>
      </c>
      <c r="B21" s="253"/>
      <c r="C21" s="254">
        <v>100</v>
      </c>
      <c r="D21" s="254"/>
      <c r="E21" s="254">
        <v>0.4</v>
      </c>
      <c r="F21" s="254">
        <v>0</v>
      </c>
      <c r="G21" s="254">
        <v>11.3</v>
      </c>
      <c r="H21" s="255">
        <v>45</v>
      </c>
      <c r="I21" s="254">
        <v>65.52</v>
      </c>
      <c r="J21" s="115"/>
    </row>
    <row r="22" spans="1:13" ht="33.6" customHeight="1" x14ac:dyDescent="0.25">
      <c r="A22" s="115" t="s">
        <v>24</v>
      </c>
      <c r="B22" s="156"/>
      <c r="C22" s="156"/>
      <c r="D22" s="7">
        <v>60</v>
      </c>
      <c r="E22" s="156"/>
      <c r="F22" s="156"/>
      <c r="G22" s="156"/>
      <c r="H22" s="29"/>
      <c r="I22" s="29">
        <v>33.5</v>
      </c>
      <c r="J22" s="96"/>
      <c r="K22" s="269"/>
    </row>
    <row r="23" spans="1:13" ht="16.149999999999999" customHeight="1" x14ac:dyDescent="0.25">
      <c r="A23" s="115"/>
      <c r="B23" s="257" t="s">
        <v>295</v>
      </c>
      <c r="C23" s="301">
        <v>150</v>
      </c>
      <c r="D23" s="302">
        <v>1.4</v>
      </c>
      <c r="E23" s="302">
        <v>1.4</v>
      </c>
      <c r="F23" s="302">
        <v>1.7</v>
      </c>
      <c r="G23" s="301">
        <v>14</v>
      </c>
      <c r="H23" s="301">
        <v>79.900000000000006</v>
      </c>
      <c r="I23" s="156"/>
      <c r="J23" s="261">
        <v>101</v>
      </c>
    </row>
    <row r="24" spans="1:13" ht="16.149999999999999" customHeight="1" x14ac:dyDescent="0.25">
      <c r="A24" s="115"/>
      <c r="B24" s="257" t="s">
        <v>340</v>
      </c>
      <c r="C24" s="263">
        <v>150</v>
      </c>
      <c r="D24" s="264">
        <v>1.21</v>
      </c>
      <c r="E24" s="156">
        <v>1.21</v>
      </c>
      <c r="F24" s="264">
        <v>3.47</v>
      </c>
      <c r="G24" s="264">
        <v>11.82</v>
      </c>
      <c r="H24" s="264">
        <v>93.33</v>
      </c>
      <c r="I24" s="156"/>
      <c r="J24" s="261">
        <v>331</v>
      </c>
    </row>
    <row r="25" spans="1:13" ht="16.149999999999999" customHeight="1" x14ac:dyDescent="0.25">
      <c r="A25" s="115"/>
      <c r="B25" s="258" t="s">
        <v>70</v>
      </c>
      <c r="C25" s="151">
        <v>150</v>
      </c>
      <c r="D25" s="262">
        <v>0.31</v>
      </c>
      <c r="E25" s="262">
        <v>0.42</v>
      </c>
      <c r="F25" s="151">
        <v>0</v>
      </c>
      <c r="G25" s="151">
        <v>20.9</v>
      </c>
      <c r="H25" s="151">
        <v>85.3</v>
      </c>
      <c r="I25" s="156"/>
      <c r="J25" s="261">
        <v>376</v>
      </c>
    </row>
    <row r="26" spans="1:13" ht="15.75" x14ac:dyDescent="0.25">
      <c r="A26" s="115"/>
      <c r="B26" s="29" t="s">
        <v>50</v>
      </c>
      <c r="C26" s="40">
        <v>15</v>
      </c>
      <c r="D26" s="59">
        <v>130</v>
      </c>
      <c r="E26" s="40">
        <v>1.1399999999999999</v>
      </c>
      <c r="F26" s="40">
        <v>0.09</v>
      </c>
      <c r="G26" s="40">
        <v>7.85</v>
      </c>
      <c r="H26" s="40">
        <v>34.950000000000003</v>
      </c>
      <c r="I26" s="169"/>
      <c r="J26" s="81" t="s">
        <v>36</v>
      </c>
      <c r="K26" s="259"/>
      <c r="M26" s="260"/>
    </row>
    <row r="27" spans="1:13" ht="15.75" x14ac:dyDescent="0.25">
      <c r="A27" s="115"/>
      <c r="B27" s="29" t="s">
        <v>275</v>
      </c>
      <c r="C27" s="40">
        <v>20</v>
      </c>
      <c r="D27" s="59"/>
      <c r="E27" s="40">
        <v>1.3</v>
      </c>
      <c r="F27" s="40">
        <v>0.21</v>
      </c>
      <c r="G27" s="156">
        <v>6.68</v>
      </c>
      <c r="H27" s="40">
        <v>38</v>
      </c>
      <c r="I27" s="169"/>
      <c r="J27" s="81" t="s">
        <v>36</v>
      </c>
      <c r="K27" s="259"/>
      <c r="M27" s="260"/>
    </row>
    <row r="28" spans="1:13" ht="17.45" customHeight="1" x14ac:dyDescent="0.25">
      <c r="A28" s="115" t="s">
        <v>39</v>
      </c>
      <c r="B28" s="29"/>
      <c r="C28" s="96">
        <v>485</v>
      </c>
      <c r="D28" s="7"/>
      <c r="E28" s="134">
        <v>5.47</v>
      </c>
      <c r="F28" s="134">
        <v>5.47</v>
      </c>
      <c r="G28" s="134">
        <v>62.25</v>
      </c>
      <c r="H28" s="134">
        <f>H27+H26+H25+H24+H23+H22</f>
        <v>331.48</v>
      </c>
      <c r="I28" s="156"/>
      <c r="J28" s="96"/>
    </row>
    <row r="29" spans="1:13" ht="24" customHeight="1" x14ac:dyDescent="0.25">
      <c r="A29" s="136" t="s">
        <v>40</v>
      </c>
      <c r="B29" s="29" t="s">
        <v>330</v>
      </c>
      <c r="C29" s="156">
        <v>50</v>
      </c>
      <c r="D29" s="7">
        <v>50</v>
      </c>
      <c r="E29" s="156">
        <v>3.2</v>
      </c>
      <c r="F29" s="156">
        <v>2.8</v>
      </c>
      <c r="G29" s="156">
        <v>28.9</v>
      </c>
      <c r="H29" s="156">
        <v>178.9</v>
      </c>
      <c r="I29" s="156"/>
      <c r="J29" s="96">
        <v>454</v>
      </c>
    </row>
    <row r="30" spans="1:13" ht="15.75" x14ac:dyDescent="0.25">
      <c r="A30" s="115"/>
      <c r="B30" s="29" t="s">
        <v>274</v>
      </c>
      <c r="C30" s="156">
        <v>150</v>
      </c>
      <c r="D30" s="7">
        <v>200</v>
      </c>
      <c r="E30" s="29">
        <v>4.2</v>
      </c>
      <c r="F30" s="29">
        <v>4.5</v>
      </c>
      <c r="G30" s="29">
        <v>6.0750000000000002</v>
      </c>
      <c r="H30" s="29">
        <v>80.53</v>
      </c>
      <c r="I30" s="96"/>
      <c r="J30" s="96">
        <v>3</v>
      </c>
    </row>
    <row r="31" spans="1:13" ht="15.75" hidden="1" x14ac:dyDescent="0.25">
      <c r="A31" s="115" t="s">
        <v>13</v>
      </c>
      <c r="B31" s="29"/>
      <c r="C31" s="156"/>
      <c r="D31" s="7"/>
      <c r="E31" s="96">
        <v>0.06</v>
      </c>
      <c r="F31" s="96">
        <v>0.02</v>
      </c>
      <c r="G31" s="96">
        <v>9.99</v>
      </c>
      <c r="H31" s="96">
        <v>40</v>
      </c>
      <c r="I31" s="96" t="e">
        <f>SUM(#REF!)</f>
        <v>#REF!</v>
      </c>
      <c r="J31" s="156"/>
    </row>
    <row r="32" spans="1:13" ht="18" customHeight="1" x14ac:dyDescent="0.25">
      <c r="A32" s="115" t="s">
        <v>41</v>
      </c>
      <c r="B32" s="29"/>
      <c r="C32" s="96">
        <f>C29+C30</f>
        <v>200</v>
      </c>
      <c r="D32" s="7"/>
      <c r="E32" s="96">
        <f>E29+E30</f>
        <v>7.4</v>
      </c>
      <c r="F32" s="96">
        <f>F29+F30</f>
        <v>7.3</v>
      </c>
      <c r="G32" s="96">
        <f>G29+G30</f>
        <v>34.975000000000001</v>
      </c>
      <c r="H32" s="96">
        <f>H29+H30</f>
        <v>259.43</v>
      </c>
      <c r="I32" s="96"/>
      <c r="J32" s="156"/>
    </row>
    <row r="33" spans="1:10" s="8" customFormat="1" ht="15.75" x14ac:dyDescent="0.25">
      <c r="A33" s="322" t="s">
        <v>223</v>
      </c>
      <c r="B33" s="322"/>
      <c r="C33" s="144" t="s">
        <v>331</v>
      </c>
      <c r="D33" s="29"/>
      <c r="E33" s="182">
        <f>E19+E21+E28+E32</f>
        <v>22.369999999999997</v>
      </c>
      <c r="F33" s="182">
        <f>F19+F21+F28+F32</f>
        <v>30.16</v>
      </c>
      <c r="G33" s="182">
        <v>149.875</v>
      </c>
      <c r="H33" s="182">
        <f>H19+H21+H28+H32</f>
        <v>996.98</v>
      </c>
      <c r="I33" s="182">
        <f>I19+I21+I28+I32</f>
        <v>65.52</v>
      </c>
      <c r="J33" s="29"/>
    </row>
    <row r="34" spans="1:10" x14ac:dyDescent="0.25">
      <c r="A34" s="173"/>
      <c r="B34" s="173"/>
      <c r="C34" s="174">
        <v>1000</v>
      </c>
      <c r="D34" s="249"/>
      <c r="E34" s="180">
        <v>31.5</v>
      </c>
      <c r="F34" s="181">
        <v>35.25</v>
      </c>
      <c r="G34" s="181">
        <v>152.25</v>
      </c>
      <c r="H34" s="181">
        <v>1050</v>
      </c>
      <c r="I34" s="174"/>
      <c r="J34" s="174"/>
    </row>
    <row r="35" spans="1:10" x14ac:dyDescent="0.25">
      <c r="A35" s="173"/>
      <c r="B35" s="173"/>
      <c r="C35" s="174"/>
      <c r="D35" s="249"/>
      <c r="E35" s="189">
        <f>E34-E33</f>
        <v>9.1300000000000026</v>
      </c>
      <c r="F35" s="189">
        <f>F34-F33</f>
        <v>5.09</v>
      </c>
      <c r="G35" s="189">
        <f>G34-G33</f>
        <v>2.375</v>
      </c>
      <c r="H35" s="189">
        <f>H34-H33</f>
        <v>53.019999999999982</v>
      </c>
      <c r="I35" s="174"/>
      <c r="J35" s="174"/>
    </row>
    <row r="36" spans="1:10" x14ac:dyDescent="0.25">
      <c r="A36" s="173"/>
      <c r="B36" s="173"/>
      <c r="C36" s="174"/>
      <c r="D36" s="249"/>
      <c r="E36" s="190">
        <f>E33/E34</f>
        <v>0.7101587301587301</v>
      </c>
      <c r="F36" s="190">
        <f>F33/F34</f>
        <v>0.85560283687943262</v>
      </c>
      <c r="G36" s="190">
        <f>G33/G34</f>
        <v>0.98440065681444988</v>
      </c>
      <c r="H36" s="190">
        <f>H33/H34</f>
        <v>0.94950476190476196</v>
      </c>
      <c r="I36" s="174"/>
      <c r="J36" s="174"/>
    </row>
  </sheetData>
  <autoFilter ref="B2:B35" xr:uid="{00000000-0009-0000-0000-000000000000}"/>
  <mergeCells count="11">
    <mergeCell ref="A1:J1"/>
    <mergeCell ref="A33:B33"/>
    <mergeCell ref="A2:J2"/>
    <mergeCell ref="A3:J3"/>
    <mergeCell ref="A4:A5"/>
    <mergeCell ref="B4:B5"/>
    <mergeCell ref="C4:C5"/>
    <mergeCell ref="E4:G4"/>
    <mergeCell ref="H4:H5"/>
    <mergeCell ref="I4:I5"/>
    <mergeCell ref="J4:J5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74"/>
  <sheetViews>
    <sheetView zoomScale="85" zoomScaleNormal="85" workbookViewId="0">
      <pane ySplit="5" topLeftCell="A6" activePane="bottomLeft" state="frozen"/>
      <selection pane="bottomLeft" activeCell="C63" sqref="C63"/>
    </sheetView>
  </sheetViews>
  <sheetFormatPr defaultRowHeight="15" x14ac:dyDescent="0.25"/>
  <cols>
    <col min="1" max="1" width="4.85546875" customWidth="1"/>
    <col min="2" max="2" width="11.42578125" style="8" customWidth="1"/>
    <col min="3" max="3" width="48.28515625" customWidth="1"/>
    <col min="4" max="4" width="9.42578125" hidden="1" customWidth="1"/>
    <col min="5" max="5" width="12" customWidth="1"/>
    <col min="6" max="6" width="11.42578125" hidden="1" customWidth="1"/>
    <col min="7" max="7" width="0.140625" hidden="1" customWidth="1"/>
    <col min="8" max="8" width="5.85546875" hidden="1" customWidth="1"/>
    <col min="9" max="9" width="9.7109375" customWidth="1"/>
    <col min="10" max="10" width="13.140625" customWidth="1"/>
    <col min="11" max="11" width="13.5703125" bestFit="1" customWidth="1"/>
    <col min="12" max="12" width="13.28515625" customWidth="1"/>
    <col min="13" max="13" width="12.140625" hidden="1" customWidth="1"/>
    <col min="14" max="14" width="9.140625" style="49"/>
  </cols>
  <sheetData>
    <row r="1" spans="2:15" ht="18.75" x14ac:dyDescent="0.3">
      <c r="B1" s="365" t="s">
        <v>268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2:15" ht="18.75" x14ac:dyDescent="0.3">
      <c r="B2" s="68"/>
      <c r="C2" s="365" t="s">
        <v>218</v>
      </c>
      <c r="D2" s="366"/>
      <c r="E2" s="366"/>
      <c r="F2" s="366"/>
      <c r="G2" s="366"/>
      <c r="H2" s="366"/>
      <c r="I2" s="366"/>
      <c r="J2" s="366"/>
      <c r="K2" s="366"/>
      <c r="L2" s="69"/>
      <c r="M2" s="69"/>
      <c r="N2" s="69"/>
    </row>
    <row r="3" spans="2:15" x14ac:dyDescent="0.25">
      <c r="B3" s="171"/>
      <c r="C3" s="367" t="s">
        <v>210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</row>
    <row r="4" spans="2:15" x14ac:dyDescent="0.25">
      <c r="B4" s="363" t="s">
        <v>1</v>
      </c>
      <c r="C4" s="364" t="s">
        <v>2</v>
      </c>
      <c r="D4" s="168"/>
      <c r="E4" s="364" t="s">
        <v>121</v>
      </c>
      <c r="F4" s="168"/>
      <c r="G4" s="168"/>
      <c r="H4" s="168"/>
      <c r="I4" s="364" t="s">
        <v>4</v>
      </c>
      <c r="J4" s="364"/>
      <c r="K4" s="364"/>
      <c r="L4" s="364" t="s">
        <v>5</v>
      </c>
      <c r="M4" s="364" t="s">
        <v>6</v>
      </c>
      <c r="N4" s="368" t="s">
        <v>7</v>
      </c>
    </row>
    <row r="5" spans="2:15" x14ac:dyDescent="0.25">
      <c r="B5" s="363"/>
      <c r="C5" s="364"/>
      <c r="D5" s="168"/>
      <c r="E5" s="364"/>
      <c r="F5" s="168"/>
      <c r="G5" s="168"/>
      <c r="H5" s="168"/>
      <c r="I5" s="168" t="s">
        <v>8</v>
      </c>
      <c r="J5" s="168" t="s">
        <v>9</v>
      </c>
      <c r="K5" s="168" t="s">
        <v>10</v>
      </c>
      <c r="L5" s="364"/>
      <c r="M5" s="364"/>
      <c r="N5" s="368"/>
    </row>
    <row r="6" spans="2:15" ht="31.5" x14ac:dyDescent="0.25">
      <c r="B6" s="115" t="s">
        <v>147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56"/>
    </row>
    <row r="7" spans="2:15" ht="20.25" customHeight="1" x14ac:dyDescent="0.25">
      <c r="B7" s="115" t="s">
        <v>11</v>
      </c>
      <c r="C7" s="156" t="s">
        <v>333</v>
      </c>
      <c r="D7" s="156"/>
      <c r="E7" s="156">
        <v>150</v>
      </c>
      <c r="F7" s="96">
        <v>200</v>
      </c>
      <c r="G7" s="96"/>
      <c r="H7" s="96"/>
      <c r="I7" s="156">
        <v>3.9</v>
      </c>
      <c r="J7" s="156">
        <v>5.49</v>
      </c>
      <c r="K7" s="156">
        <v>17.2</v>
      </c>
      <c r="L7" s="156">
        <v>132</v>
      </c>
      <c r="M7" s="156"/>
      <c r="N7" s="156">
        <v>33</v>
      </c>
    </row>
    <row r="8" spans="2:15" ht="15.75" hidden="1" x14ac:dyDescent="0.25">
      <c r="B8" s="29"/>
      <c r="C8" s="156" t="s">
        <v>33</v>
      </c>
      <c r="D8" s="156"/>
      <c r="E8" s="156">
        <f>E7*F8/F7</f>
        <v>150</v>
      </c>
      <c r="F8" s="156">
        <v>200</v>
      </c>
      <c r="G8" s="156"/>
      <c r="H8" s="156"/>
      <c r="I8" s="40"/>
      <c r="J8" s="40"/>
      <c r="K8" s="40"/>
      <c r="L8" s="40"/>
      <c r="M8" s="156"/>
      <c r="N8" s="156"/>
    </row>
    <row r="9" spans="2:15" ht="15.75" hidden="1" x14ac:dyDescent="0.25">
      <c r="B9" s="29"/>
      <c r="C9" s="156" t="s">
        <v>211</v>
      </c>
      <c r="D9" s="156"/>
      <c r="E9" s="156">
        <f t="shared" ref="E9:E11" si="0">E8*F9/F8</f>
        <v>15</v>
      </c>
      <c r="F9" s="156">
        <v>20</v>
      </c>
      <c r="G9" s="156"/>
      <c r="H9" s="156"/>
      <c r="I9" s="40"/>
      <c r="J9" s="40"/>
      <c r="K9" s="40"/>
      <c r="L9" s="40"/>
      <c r="M9" s="156"/>
      <c r="N9" s="156"/>
    </row>
    <row r="10" spans="2:15" ht="15.75" hidden="1" x14ac:dyDescent="0.25">
      <c r="B10" s="29"/>
      <c r="C10" s="156" t="s">
        <v>18</v>
      </c>
      <c r="D10" s="156"/>
      <c r="E10" s="156">
        <f t="shared" si="0"/>
        <v>7.5</v>
      </c>
      <c r="F10" s="156">
        <v>10</v>
      </c>
      <c r="G10" s="156"/>
      <c r="H10" s="156"/>
      <c r="I10" s="80"/>
      <c r="J10" s="80"/>
      <c r="K10" s="80"/>
      <c r="L10" s="40"/>
      <c r="M10" s="156"/>
      <c r="N10" s="156"/>
      <c r="O10" s="25">
        <f>160*0.64/150</f>
        <v>0.68266666666666675</v>
      </c>
    </row>
    <row r="11" spans="2:15" ht="15.75" hidden="1" x14ac:dyDescent="0.25">
      <c r="B11" s="171"/>
      <c r="C11" s="156" t="s">
        <v>15</v>
      </c>
      <c r="D11" s="156"/>
      <c r="E11" s="156">
        <f t="shared" si="0"/>
        <v>3.75</v>
      </c>
      <c r="F11" s="156">
        <v>5</v>
      </c>
      <c r="G11" s="156"/>
      <c r="H11" s="156"/>
      <c r="I11" s="40"/>
      <c r="J11" s="40"/>
      <c r="K11" s="40"/>
      <c r="L11" s="40"/>
      <c r="M11" s="156"/>
      <c r="N11" s="156"/>
      <c r="O11" s="25"/>
    </row>
    <row r="12" spans="2:15" ht="15.75" hidden="1" x14ac:dyDescent="0.25">
      <c r="B12" s="171"/>
      <c r="C12" s="156"/>
      <c r="D12" s="156"/>
      <c r="E12" s="156"/>
      <c r="F12" s="156"/>
      <c r="G12" s="156"/>
      <c r="H12" s="156"/>
      <c r="I12" s="59"/>
      <c r="J12" s="59"/>
      <c r="K12" s="59"/>
      <c r="L12" s="59"/>
      <c r="M12" s="96">
        <v>0.72</v>
      </c>
      <c r="N12" s="156"/>
    </row>
    <row r="13" spans="2:15" ht="15.75" hidden="1" x14ac:dyDescent="0.25">
      <c r="B13" s="115" t="s">
        <v>13</v>
      </c>
      <c r="C13" s="156" t="s">
        <v>136</v>
      </c>
      <c r="D13" s="156"/>
      <c r="E13" s="156"/>
      <c r="F13" s="156"/>
      <c r="G13" s="156"/>
      <c r="H13" s="156"/>
      <c r="I13" s="78"/>
      <c r="J13" s="78"/>
      <c r="K13" s="78"/>
      <c r="L13" s="78"/>
      <c r="M13" s="134">
        <v>0.64</v>
      </c>
      <c r="N13" s="156"/>
    </row>
    <row r="14" spans="2:15" ht="15.75" x14ac:dyDescent="0.25">
      <c r="B14" s="171"/>
      <c r="C14" s="40" t="s">
        <v>271</v>
      </c>
      <c r="D14" s="40">
        <v>65</v>
      </c>
      <c r="E14" s="40">
        <v>37</v>
      </c>
      <c r="F14" s="59">
        <v>65</v>
      </c>
      <c r="G14" s="59"/>
      <c r="H14" s="59">
        <v>65</v>
      </c>
      <c r="I14" s="40">
        <v>2.34</v>
      </c>
      <c r="J14" s="40">
        <v>8.43</v>
      </c>
      <c r="K14" s="156">
        <v>13.78</v>
      </c>
      <c r="L14" s="156">
        <v>110.7</v>
      </c>
      <c r="M14" s="40"/>
      <c r="N14" s="156" t="s">
        <v>280</v>
      </c>
    </row>
    <row r="15" spans="2:15" ht="15.75" hidden="1" x14ac:dyDescent="0.25">
      <c r="B15" s="171"/>
      <c r="C15" s="156" t="s">
        <v>14</v>
      </c>
      <c r="D15" s="156">
        <f>D14*E15/E14</f>
        <v>35.135135135135137</v>
      </c>
      <c r="E15" s="156">
        <v>20</v>
      </c>
      <c r="F15" s="156">
        <v>40</v>
      </c>
      <c r="G15" s="156"/>
      <c r="H15" s="156">
        <v>40</v>
      </c>
      <c r="I15" s="82"/>
      <c r="J15" s="82"/>
      <c r="K15" s="82"/>
      <c r="L15" s="40"/>
      <c r="M15" s="156"/>
      <c r="N15" s="156"/>
    </row>
    <row r="16" spans="2:15" ht="15.75" hidden="1" x14ac:dyDescent="0.25">
      <c r="B16" s="171"/>
      <c r="C16" s="156" t="s">
        <v>15</v>
      </c>
      <c r="D16" s="156">
        <f t="shared" ref="D16" si="1">D15*E16/E15</f>
        <v>8.7837837837837842</v>
      </c>
      <c r="E16" s="156">
        <v>5</v>
      </c>
      <c r="F16" s="156">
        <v>10</v>
      </c>
      <c r="G16" s="156"/>
      <c r="H16" s="156">
        <v>10</v>
      </c>
      <c r="I16" s="40"/>
      <c r="J16" s="40"/>
      <c r="K16" s="40"/>
      <c r="L16" s="40"/>
      <c r="M16" s="156"/>
      <c r="N16" s="156"/>
    </row>
    <row r="17" spans="2:18" ht="15.75" hidden="1" x14ac:dyDescent="0.25">
      <c r="B17" s="171"/>
      <c r="C17" s="156" t="s">
        <v>136</v>
      </c>
      <c r="D17" s="156"/>
      <c r="E17" s="156"/>
      <c r="F17" s="96"/>
      <c r="G17" s="96"/>
      <c r="H17" s="96"/>
      <c r="I17" s="79"/>
      <c r="J17" s="79"/>
      <c r="K17" s="79"/>
      <c r="L17" s="79"/>
      <c r="M17" s="133"/>
      <c r="N17" s="156"/>
    </row>
    <row r="18" spans="2:18" ht="15.75" hidden="1" x14ac:dyDescent="0.25">
      <c r="B18" s="171"/>
      <c r="C18" s="156" t="s">
        <v>212</v>
      </c>
      <c r="D18" s="156">
        <f>D14*E18/E14</f>
        <v>17.567567567567568</v>
      </c>
      <c r="E18" s="156">
        <v>10</v>
      </c>
      <c r="F18" s="156">
        <v>15</v>
      </c>
      <c r="G18" s="156"/>
      <c r="H18" s="156">
        <v>15</v>
      </c>
      <c r="I18" s="59"/>
      <c r="J18" s="59"/>
      <c r="K18" s="59"/>
      <c r="L18" s="59"/>
      <c r="M18" s="96"/>
      <c r="N18" s="156"/>
    </row>
    <row r="19" spans="2:18" ht="15.75" hidden="1" x14ac:dyDescent="0.25">
      <c r="B19" s="171"/>
      <c r="C19" s="156"/>
      <c r="D19" s="156"/>
      <c r="E19" s="156"/>
      <c r="F19" s="156"/>
      <c r="G19" s="156"/>
      <c r="H19" s="156"/>
      <c r="I19" s="59"/>
      <c r="J19" s="59"/>
      <c r="K19" s="59"/>
      <c r="L19" s="59"/>
      <c r="M19" s="96">
        <v>0.24</v>
      </c>
      <c r="N19" s="156"/>
    </row>
    <row r="20" spans="2:18" ht="15.75" hidden="1" x14ac:dyDescent="0.25">
      <c r="B20" s="118" t="s">
        <v>13</v>
      </c>
      <c r="C20" s="156" t="s">
        <v>136</v>
      </c>
      <c r="D20" s="156"/>
      <c r="E20" s="156"/>
      <c r="F20" s="156"/>
      <c r="G20" s="156"/>
      <c r="H20" s="156"/>
      <c r="I20" s="79"/>
      <c r="J20" s="79"/>
      <c r="K20" s="79"/>
      <c r="L20" s="79"/>
      <c r="M20" s="133">
        <f>E14*M19/65</f>
        <v>0.13661538461538461</v>
      </c>
      <c r="N20" s="156"/>
    </row>
    <row r="21" spans="2:18" ht="18.75" customHeight="1" x14ac:dyDescent="0.25">
      <c r="B21" s="171"/>
      <c r="C21" s="156" t="s">
        <v>226</v>
      </c>
      <c r="D21" s="156"/>
      <c r="E21" s="156">
        <v>160</v>
      </c>
      <c r="F21" s="96">
        <v>200</v>
      </c>
      <c r="G21" s="96"/>
      <c r="H21" s="96"/>
      <c r="I21" s="120">
        <v>1.99</v>
      </c>
      <c r="J21" s="120">
        <v>2.06</v>
      </c>
      <c r="K21" s="120">
        <v>15.6</v>
      </c>
      <c r="L21" s="120">
        <v>93</v>
      </c>
      <c r="M21" s="156"/>
      <c r="N21" s="156">
        <v>126</v>
      </c>
    </row>
    <row r="22" spans="2:18" ht="15.75" hidden="1" x14ac:dyDescent="0.25">
      <c r="B22" s="115"/>
      <c r="C22" s="156" t="s">
        <v>152</v>
      </c>
      <c r="D22" s="156"/>
      <c r="E22" s="156">
        <f>E21*F22/F21</f>
        <v>1.6</v>
      </c>
      <c r="F22" s="156">
        <v>2</v>
      </c>
      <c r="G22" s="156"/>
      <c r="H22" s="156"/>
      <c r="I22" s="40"/>
      <c r="J22" s="40"/>
      <c r="K22" s="40"/>
      <c r="L22" s="40"/>
      <c r="M22" s="156"/>
      <c r="N22" s="156"/>
    </row>
    <row r="23" spans="2:18" ht="15.75" hidden="1" x14ac:dyDescent="0.25">
      <c r="B23" s="115"/>
      <c r="C23" s="156" t="s">
        <v>33</v>
      </c>
      <c r="D23" s="156"/>
      <c r="E23" s="156">
        <f t="shared" ref="E23:E25" si="2">E22*F23/F22</f>
        <v>120</v>
      </c>
      <c r="F23" s="156">
        <v>150</v>
      </c>
      <c r="G23" s="156"/>
      <c r="H23" s="156"/>
      <c r="I23" s="40"/>
      <c r="J23" s="40"/>
      <c r="K23" s="40"/>
      <c r="L23" s="40"/>
      <c r="M23" s="156"/>
      <c r="N23" s="156"/>
    </row>
    <row r="24" spans="2:18" ht="15.75" hidden="1" x14ac:dyDescent="0.25">
      <c r="B24" s="115"/>
      <c r="C24" s="156" t="s">
        <v>19</v>
      </c>
      <c r="D24" s="156"/>
      <c r="E24" s="156">
        <f t="shared" si="2"/>
        <v>56</v>
      </c>
      <c r="F24" s="156">
        <v>70</v>
      </c>
      <c r="G24" s="156"/>
      <c r="H24" s="156"/>
      <c r="I24" s="40"/>
      <c r="J24" s="40"/>
      <c r="K24" s="40"/>
      <c r="L24" s="40"/>
      <c r="M24" s="156"/>
      <c r="N24" s="156"/>
    </row>
    <row r="25" spans="2:18" ht="15.75" hidden="1" x14ac:dyDescent="0.25">
      <c r="B25" s="29"/>
      <c r="C25" s="156" t="s">
        <v>18</v>
      </c>
      <c r="D25" s="156"/>
      <c r="E25" s="156">
        <f t="shared" si="2"/>
        <v>12</v>
      </c>
      <c r="F25" s="156">
        <v>15</v>
      </c>
      <c r="G25" s="156"/>
      <c r="H25" s="156"/>
      <c r="I25" s="40"/>
      <c r="J25" s="40"/>
      <c r="K25" s="40"/>
      <c r="L25" s="40"/>
      <c r="M25" s="156"/>
      <c r="N25" s="156"/>
    </row>
    <row r="26" spans="2:18" ht="15.75" hidden="1" x14ac:dyDescent="0.25">
      <c r="B26" s="29"/>
      <c r="C26" s="169"/>
      <c r="D26" s="156"/>
      <c r="E26" s="156"/>
      <c r="F26" s="156"/>
      <c r="G26" s="156"/>
      <c r="H26" s="156"/>
      <c r="I26" s="59">
        <v>2.44</v>
      </c>
      <c r="J26" s="59">
        <v>2.1800000000000002</v>
      </c>
      <c r="K26" s="59">
        <v>12.07</v>
      </c>
      <c r="L26" s="59">
        <v>75.56</v>
      </c>
      <c r="M26" s="96">
        <v>0</v>
      </c>
      <c r="N26" s="156"/>
    </row>
    <row r="27" spans="2:18" ht="15.75" hidden="1" x14ac:dyDescent="0.25">
      <c r="B27" s="115" t="s">
        <v>13</v>
      </c>
      <c r="C27" s="96" t="s">
        <v>136</v>
      </c>
      <c r="D27" s="96"/>
      <c r="E27" s="156"/>
      <c r="F27" s="156"/>
      <c r="G27" s="156"/>
      <c r="H27" s="156"/>
      <c r="I27" s="79">
        <f>I26/180*E21</f>
        <v>2.1688888888888886</v>
      </c>
      <c r="J27" s="79">
        <f>J26/180*E21</f>
        <v>1.937777777777778</v>
      </c>
      <c r="K27" s="79">
        <f>K26/180*E21</f>
        <v>10.728888888888889</v>
      </c>
      <c r="L27" s="79">
        <f>L26/180*E21</f>
        <v>67.164444444444456</v>
      </c>
      <c r="M27" s="96">
        <f t="shared" ref="M27" si="3">M26/180*G21</f>
        <v>0</v>
      </c>
      <c r="N27" s="156"/>
    </row>
    <row r="28" spans="2:18" ht="31.5" x14ac:dyDescent="0.25">
      <c r="B28" s="115" t="s">
        <v>20</v>
      </c>
      <c r="C28" s="156"/>
      <c r="D28" s="96"/>
      <c r="E28" s="59">
        <f>E7+E14+E21</f>
        <v>347</v>
      </c>
      <c r="F28" s="40"/>
      <c r="G28" s="40"/>
      <c r="H28" s="40"/>
      <c r="I28" s="79">
        <v>8.23</v>
      </c>
      <c r="J28" s="79">
        <f t="shared" ref="J28:K28" si="4">J7+J14+J21</f>
        <v>15.98</v>
      </c>
      <c r="K28" s="79">
        <f t="shared" si="4"/>
        <v>46.58</v>
      </c>
      <c r="L28" s="79">
        <v>335.7</v>
      </c>
      <c r="M28" s="59"/>
      <c r="N28" s="156"/>
    </row>
    <row r="29" spans="2:18" ht="15.75" x14ac:dyDescent="0.25">
      <c r="B29" s="115" t="s">
        <v>21</v>
      </c>
      <c r="C29" s="156" t="s">
        <v>320</v>
      </c>
      <c r="D29" s="96"/>
      <c r="E29" s="40">
        <v>100</v>
      </c>
      <c r="F29" s="40"/>
      <c r="G29" s="40"/>
      <c r="H29" s="40"/>
      <c r="I29" s="120">
        <v>0.5</v>
      </c>
      <c r="J29" s="120">
        <v>0.1</v>
      </c>
      <c r="K29" s="120">
        <v>10.1</v>
      </c>
      <c r="L29" s="120">
        <v>46</v>
      </c>
      <c r="M29" s="59"/>
      <c r="N29" s="40">
        <v>532</v>
      </c>
    </row>
    <row r="30" spans="2:18" ht="31.5" x14ac:dyDescent="0.25">
      <c r="B30" s="115" t="s">
        <v>23</v>
      </c>
      <c r="C30" s="156"/>
      <c r="D30" s="96"/>
      <c r="E30" s="59">
        <v>100</v>
      </c>
      <c r="F30" s="40"/>
      <c r="G30" s="40"/>
      <c r="H30" s="40"/>
      <c r="I30" s="59">
        <f>I29</f>
        <v>0.5</v>
      </c>
      <c r="J30" s="59">
        <f>J29</f>
        <v>0.1</v>
      </c>
      <c r="K30" s="59">
        <f>K29</f>
        <v>10.1</v>
      </c>
      <c r="L30" s="59">
        <f>L29</f>
        <v>46</v>
      </c>
      <c r="M30" s="59">
        <v>0.08</v>
      </c>
      <c r="N30" s="40"/>
      <c r="O30" s="297"/>
      <c r="P30" s="297"/>
      <c r="Q30" s="297"/>
      <c r="R30" s="297"/>
    </row>
    <row r="31" spans="2:18" ht="15.75" x14ac:dyDescent="0.25">
      <c r="B31" s="115" t="s">
        <v>24</v>
      </c>
      <c r="C31" s="156" t="s">
        <v>318</v>
      </c>
      <c r="D31" s="96"/>
      <c r="E31" s="40">
        <v>30</v>
      </c>
      <c r="F31" s="40">
        <v>50</v>
      </c>
      <c r="G31" s="40"/>
      <c r="H31" s="40"/>
      <c r="I31" s="156">
        <v>0.59</v>
      </c>
      <c r="J31" s="156">
        <v>2.04</v>
      </c>
      <c r="K31" s="40">
        <v>1.95</v>
      </c>
      <c r="L31" s="40">
        <v>33.5</v>
      </c>
      <c r="M31" s="40"/>
      <c r="N31" s="40">
        <v>181</v>
      </c>
    </row>
    <row r="32" spans="2:18" ht="15.75" hidden="1" x14ac:dyDescent="0.25">
      <c r="B32" s="115"/>
      <c r="C32" s="156" t="s">
        <v>213</v>
      </c>
      <c r="D32" s="156"/>
      <c r="E32" s="40">
        <v>30</v>
      </c>
      <c r="F32" s="40">
        <v>50</v>
      </c>
      <c r="G32" s="40"/>
      <c r="H32" s="40"/>
      <c r="I32" s="40"/>
      <c r="J32" s="40"/>
      <c r="K32" s="40"/>
      <c r="L32" s="40"/>
      <c r="M32" s="40"/>
      <c r="N32" s="40"/>
    </row>
    <row r="33" spans="2:14" ht="15.75" hidden="1" x14ac:dyDescent="0.25">
      <c r="B33" s="115"/>
      <c r="C33" s="156" t="s">
        <v>102</v>
      </c>
      <c r="D33" s="156"/>
      <c r="E33" s="40">
        <f>E32*F33/F32</f>
        <v>2.4</v>
      </c>
      <c r="F33" s="40">
        <v>4</v>
      </c>
      <c r="G33" s="40"/>
      <c r="H33" s="40"/>
      <c r="I33" s="40"/>
      <c r="J33" s="40"/>
      <c r="K33" s="40"/>
      <c r="L33" s="40"/>
      <c r="M33" s="40"/>
      <c r="N33" s="40"/>
    </row>
    <row r="34" spans="2:14" ht="15.75" hidden="1" x14ac:dyDescent="0.25">
      <c r="B34" s="115"/>
      <c r="C34" s="169"/>
      <c r="D34" s="156"/>
      <c r="E34" s="40"/>
      <c r="F34" s="40"/>
      <c r="G34" s="40"/>
      <c r="H34" s="40"/>
      <c r="I34" s="59"/>
      <c r="J34" s="59"/>
      <c r="K34" s="59"/>
      <c r="L34" s="59"/>
      <c r="M34" s="59">
        <v>6.1</v>
      </c>
      <c r="N34" s="40"/>
    </row>
    <row r="35" spans="2:14" ht="15.75" hidden="1" x14ac:dyDescent="0.25">
      <c r="B35" s="115" t="s">
        <v>13</v>
      </c>
      <c r="C35" s="156" t="s">
        <v>136</v>
      </c>
      <c r="D35" s="96"/>
      <c r="E35" s="40"/>
      <c r="F35" s="40"/>
      <c r="G35" s="40"/>
      <c r="H35" s="40"/>
      <c r="I35" s="59"/>
      <c r="J35" s="59"/>
      <c r="K35" s="59"/>
      <c r="L35" s="59"/>
      <c r="M35" s="59">
        <f>E31*M34/F31</f>
        <v>3.66</v>
      </c>
      <c r="N35" s="40"/>
    </row>
    <row r="36" spans="2:14" ht="15.75" x14ac:dyDescent="0.25">
      <c r="B36" s="115"/>
      <c r="C36" s="40" t="s">
        <v>332</v>
      </c>
      <c r="D36" s="59"/>
      <c r="E36" s="40">
        <v>150</v>
      </c>
      <c r="F36" s="40">
        <v>200</v>
      </c>
      <c r="G36" s="40"/>
      <c r="H36" s="40"/>
      <c r="I36" s="185">
        <v>2.1</v>
      </c>
      <c r="J36" s="185">
        <v>3.1</v>
      </c>
      <c r="K36" s="185">
        <v>14.18</v>
      </c>
      <c r="L36" s="185">
        <v>91.4</v>
      </c>
      <c r="M36" s="40"/>
      <c r="N36" s="40">
        <v>2.5</v>
      </c>
    </row>
    <row r="37" spans="2:14" ht="15.75" hidden="1" x14ac:dyDescent="0.25">
      <c r="B37" s="115"/>
      <c r="C37" s="156" t="s">
        <v>103</v>
      </c>
      <c r="D37" s="156"/>
      <c r="E37" s="40">
        <f>E36*F37/F36</f>
        <v>37.5</v>
      </c>
      <c r="F37" s="40">
        <f>62.5*200/250</f>
        <v>50</v>
      </c>
      <c r="G37" s="40"/>
      <c r="H37" s="40"/>
      <c r="I37" s="40"/>
      <c r="J37" s="40"/>
      <c r="K37" s="40"/>
      <c r="L37" s="40"/>
      <c r="M37" s="40"/>
      <c r="N37" s="40"/>
    </row>
    <row r="38" spans="2:14" ht="15.75" hidden="1" x14ac:dyDescent="0.25">
      <c r="B38" s="115"/>
      <c r="C38" s="156" t="s">
        <v>104</v>
      </c>
      <c r="D38" s="156"/>
      <c r="E38" s="40">
        <f t="shared" ref="E38:E52" si="5">E37*F38/F37</f>
        <v>180</v>
      </c>
      <c r="F38" s="40">
        <f>300*200/250</f>
        <v>240</v>
      </c>
      <c r="G38" s="40"/>
      <c r="H38" s="40"/>
      <c r="I38" s="40"/>
      <c r="J38" s="40"/>
      <c r="K38" s="40"/>
      <c r="L38" s="40"/>
      <c r="M38" s="40"/>
      <c r="N38" s="40"/>
    </row>
    <row r="39" spans="2:14" ht="15.75" hidden="1" x14ac:dyDescent="0.25">
      <c r="B39" s="115"/>
      <c r="C39" s="156" t="s">
        <v>106</v>
      </c>
      <c r="D39" s="156"/>
      <c r="E39" s="40">
        <v>30</v>
      </c>
      <c r="F39" s="40">
        <v>10</v>
      </c>
      <c r="G39" s="40"/>
      <c r="H39" s="40"/>
      <c r="I39" s="40"/>
      <c r="J39" s="40"/>
      <c r="K39" s="40"/>
      <c r="L39" s="40"/>
      <c r="M39" s="40"/>
      <c r="N39" s="40"/>
    </row>
    <row r="40" spans="2:14" ht="15.75" hidden="1" x14ac:dyDescent="0.25">
      <c r="B40" s="115"/>
      <c r="C40" s="156" t="s">
        <v>105</v>
      </c>
      <c r="D40" s="156"/>
      <c r="E40" s="40">
        <f>E38*F40/F38</f>
        <v>37.5</v>
      </c>
      <c r="F40" s="40">
        <v>50</v>
      </c>
      <c r="G40" s="40"/>
      <c r="H40" s="40"/>
      <c r="I40" s="40"/>
      <c r="J40" s="40"/>
      <c r="K40" s="40"/>
      <c r="L40" s="40"/>
      <c r="M40" s="40"/>
      <c r="N40" s="40"/>
    </row>
    <row r="41" spans="2:14" ht="15.75" hidden="1" x14ac:dyDescent="0.25">
      <c r="B41" s="115"/>
      <c r="C41" s="156" t="s">
        <v>107</v>
      </c>
      <c r="D41" s="156"/>
      <c r="E41" s="40">
        <f t="shared" si="5"/>
        <v>6.75</v>
      </c>
      <c r="F41" s="40">
        <v>9</v>
      </c>
      <c r="G41" s="40"/>
      <c r="H41" s="40"/>
      <c r="I41" s="40"/>
      <c r="J41" s="40"/>
      <c r="K41" s="40"/>
      <c r="L41" s="40"/>
      <c r="M41" s="40"/>
      <c r="N41" s="40"/>
    </row>
    <row r="42" spans="2:14" ht="15.75" hidden="1" x14ac:dyDescent="0.25">
      <c r="B42" s="115"/>
      <c r="C42" s="98" t="s">
        <v>108</v>
      </c>
      <c r="D42" s="156"/>
      <c r="E42" s="40">
        <v>8.1</v>
      </c>
      <c r="F42" s="40"/>
      <c r="G42" s="40"/>
      <c r="H42" s="40"/>
      <c r="I42" s="40"/>
      <c r="J42" s="40"/>
      <c r="K42" s="40"/>
      <c r="L42" s="40"/>
      <c r="M42" s="40"/>
      <c r="N42" s="40"/>
    </row>
    <row r="43" spans="2:14" ht="15.75" hidden="1" x14ac:dyDescent="0.25">
      <c r="B43" s="115"/>
      <c r="C43" s="98" t="s">
        <v>109</v>
      </c>
      <c r="D43" s="156"/>
      <c r="E43" s="40">
        <v>9</v>
      </c>
      <c r="F43" s="40"/>
      <c r="G43" s="40"/>
      <c r="H43" s="40"/>
      <c r="I43" s="40"/>
      <c r="J43" s="40"/>
      <c r="K43" s="40"/>
      <c r="L43" s="40"/>
      <c r="M43" s="40"/>
      <c r="N43" s="40"/>
    </row>
    <row r="44" spans="2:14" ht="15.75" hidden="1" x14ac:dyDescent="0.25">
      <c r="B44" s="115"/>
      <c r="C44" s="156" t="s">
        <v>110</v>
      </c>
      <c r="D44" s="156"/>
      <c r="E44" s="40">
        <f>E41*F44/F41</f>
        <v>34.799999999999997</v>
      </c>
      <c r="F44" s="40">
        <v>46.4</v>
      </c>
      <c r="G44" s="40"/>
      <c r="H44" s="40"/>
      <c r="I44" s="40"/>
      <c r="J44" s="40"/>
      <c r="K44" s="40"/>
      <c r="L44" s="40"/>
      <c r="M44" s="40"/>
      <c r="N44" s="40"/>
    </row>
    <row r="45" spans="2:14" ht="15.75" hidden="1" x14ac:dyDescent="0.25">
      <c r="B45" s="115"/>
      <c r="C45" s="156" t="s">
        <v>111</v>
      </c>
      <c r="D45" s="156"/>
      <c r="E45" s="40">
        <v>41.76</v>
      </c>
      <c r="F45" s="40"/>
      <c r="G45" s="40"/>
      <c r="H45" s="40"/>
      <c r="I45" s="40"/>
      <c r="J45" s="40"/>
      <c r="K45" s="40"/>
      <c r="L45" s="40"/>
      <c r="M45" s="40"/>
      <c r="N45" s="40"/>
    </row>
    <row r="46" spans="2:14" ht="15.75" hidden="1" x14ac:dyDescent="0.25">
      <c r="B46" s="115"/>
      <c r="C46" s="156" t="s">
        <v>112</v>
      </c>
      <c r="D46" s="156"/>
      <c r="E46" s="40">
        <v>50</v>
      </c>
      <c r="F46" s="40"/>
      <c r="G46" s="40"/>
      <c r="H46" s="40"/>
      <c r="I46" s="40"/>
      <c r="J46" s="40"/>
      <c r="K46" s="40"/>
      <c r="L46" s="40"/>
      <c r="M46" s="40"/>
      <c r="N46" s="40"/>
    </row>
    <row r="47" spans="2:14" ht="15.75" hidden="1" x14ac:dyDescent="0.25">
      <c r="B47" s="115"/>
      <c r="C47" s="156" t="s">
        <v>113</v>
      </c>
      <c r="D47" s="156"/>
      <c r="E47" s="40">
        <v>54.17</v>
      </c>
      <c r="F47" s="40"/>
      <c r="G47" s="40"/>
      <c r="H47" s="40"/>
      <c r="I47" s="40"/>
      <c r="J47" s="40"/>
      <c r="K47" s="40"/>
      <c r="L47" s="40"/>
      <c r="M47" s="40"/>
      <c r="N47" s="40"/>
    </row>
    <row r="48" spans="2:14" ht="15.75" hidden="1" x14ac:dyDescent="0.25">
      <c r="B48" s="115"/>
      <c r="C48" s="156" t="s">
        <v>62</v>
      </c>
      <c r="D48" s="156"/>
      <c r="E48" s="40">
        <f>E44*F48/F44</f>
        <v>7.5</v>
      </c>
      <c r="F48" s="40">
        <v>10</v>
      </c>
      <c r="G48" s="40"/>
      <c r="H48" s="40"/>
      <c r="I48" s="40"/>
      <c r="J48" s="40"/>
      <c r="K48" s="40"/>
      <c r="L48" s="40"/>
      <c r="M48" s="40"/>
      <c r="N48" s="40"/>
    </row>
    <row r="49" spans="2:14" ht="15.75" hidden="1" x14ac:dyDescent="0.25">
      <c r="B49" s="115"/>
      <c r="C49" s="156" t="s">
        <v>114</v>
      </c>
      <c r="D49" s="156"/>
      <c r="E49" s="40">
        <f t="shared" si="5"/>
        <v>3.75</v>
      </c>
      <c r="F49" s="40">
        <v>5</v>
      </c>
      <c r="G49" s="40"/>
      <c r="H49" s="40"/>
      <c r="I49" s="40"/>
      <c r="J49" s="40"/>
      <c r="K49" s="40"/>
      <c r="L49" s="40"/>
      <c r="M49" s="40"/>
      <c r="N49" s="40"/>
    </row>
    <row r="50" spans="2:14" ht="15.75" hidden="1" x14ac:dyDescent="0.25">
      <c r="B50" s="115"/>
      <c r="C50" s="156" t="s">
        <v>15</v>
      </c>
      <c r="D50" s="156"/>
      <c r="E50" s="40">
        <f t="shared" si="5"/>
        <v>3</v>
      </c>
      <c r="F50" s="40">
        <f>5*200/250</f>
        <v>4</v>
      </c>
      <c r="G50" s="40"/>
      <c r="H50" s="40"/>
      <c r="I50" s="40"/>
      <c r="J50" s="40"/>
      <c r="K50" s="40"/>
      <c r="L50" s="40"/>
      <c r="M50" s="40"/>
      <c r="N50" s="40"/>
    </row>
    <row r="51" spans="2:14" ht="15.75" hidden="1" x14ac:dyDescent="0.25">
      <c r="B51" s="115"/>
      <c r="C51" s="156" t="s">
        <v>115</v>
      </c>
      <c r="D51" s="156"/>
      <c r="E51" s="40">
        <f t="shared" si="5"/>
        <v>0.75</v>
      </c>
      <c r="F51" s="40">
        <f>1.25*200/250</f>
        <v>1</v>
      </c>
      <c r="G51" s="40"/>
      <c r="H51" s="40"/>
      <c r="I51" s="40"/>
      <c r="J51" s="40"/>
      <c r="K51" s="40"/>
      <c r="L51" s="40"/>
      <c r="M51" s="40"/>
      <c r="N51" s="40"/>
    </row>
    <row r="52" spans="2:14" ht="15.75" hidden="1" x14ac:dyDescent="0.25">
      <c r="B52" s="115"/>
      <c r="C52" s="156" t="s">
        <v>116</v>
      </c>
      <c r="D52" s="156"/>
      <c r="E52" s="40">
        <f t="shared" si="5"/>
        <v>4.5</v>
      </c>
      <c r="F52" s="40">
        <f>7.5*200/250</f>
        <v>6</v>
      </c>
      <c r="G52" s="40"/>
      <c r="H52" s="40"/>
      <c r="I52" s="40"/>
      <c r="J52" s="40"/>
      <c r="K52" s="40"/>
      <c r="L52" s="40"/>
      <c r="M52" s="40"/>
      <c r="N52" s="40"/>
    </row>
    <row r="53" spans="2:14" ht="15.75" hidden="1" x14ac:dyDescent="0.25">
      <c r="B53" s="115"/>
      <c r="C53" s="169"/>
      <c r="D53" s="156"/>
      <c r="E53" s="40"/>
      <c r="F53" s="40"/>
      <c r="G53" s="40"/>
      <c r="H53" s="40"/>
      <c r="I53" s="59"/>
      <c r="J53" s="59"/>
      <c r="K53" s="59"/>
      <c r="L53" s="59"/>
      <c r="M53" s="59">
        <v>32.22</v>
      </c>
      <c r="N53" s="40"/>
    </row>
    <row r="54" spans="2:14" ht="15.75" hidden="1" x14ac:dyDescent="0.25">
      <c r="B54" s="115" t="s">
        <v>13</v>
      </c>
      <c r="C54" s="156" t="s">
        <v>136</v>
      </c>
      <c r="D54" s="96"/>
      <c r="E54" s="40"/>
      <c r="F54" s="40"/>
      <c r="G54" s="40"/>
      <c r="H54" s="40"/>
      <c r="I54" s="59"/>
      <c r="J54" s="59"/>
      <c r="K54" s="59"/>
      <c r="L54" s="59"/>
      <c r="M54" s="59">
        <f>E36*M53/F36</f>
        <v>24.164999999999999</v>
      </c>
      <c r="N54" s="40"/>
    </row>
    <row r="55" spans="2:14" ht="15.75" x14ac:dyDescent="0.25">
      <c r="B55" s="115"/>
      <c r="C55" s="156" t="s">
        <v>261</v>
      </c>
      <c r="D55" s="96"/>
      <c r="E55" s="40">
        <v>130</v>
      </c>
      <c r="F55" s="59">
        <v>90</v>
      </c>
      <c r="G55" s="59"/>
      <c r="H55" s="59"/>
      <c r="I55" s="315">
        <v>10.1</v>
      </c>
      <c r="J55" s="156">
        <v>7.58</v>
      </c>
      <c r="K55" s="40">
        <v>14.8</v>
      </c>
      <c r="L55" s="40">
        <v>143</v>
      </c>
      <c r="M55" s="40"/>
      <c r="N55" s="40">
        <v>590</v>
      </c>
    </row>
    <row r="56" spans="2:14" ht="15.75" hidden="1" x14ac:dyDescent="0.25">
      <c r="B56" s="115"/>
      <c r="C56" s="169"/>
      <c r="D56" s="120"/>
      <c r="E56" s="40"/>
      <c r="F56" s="40"/>
      <c r="G56" s="40"/>
      <c r="H56" s="40"/>
      <c r="I56" s="59"/>
      <c r="J56" s="59"/>
      <c r="K56" s="59"/>
      <c r="L56" s="59"/>
      <c r="M56" s="59">
        <v>11.17</v>
      </c>
      <c r="N56" s="40"/>
    </row>
    <row r="57" spans="2:14" ht="18.600000000000001" customHeight="1" x14ac:dyDescent="0.25">
      <c r="B57" s="115"/>
      <c r="C57" s="120" t="s">
        <v>195</v>
      </c>
      <c r="D57" s="96"/>
      <c r="E57" s="40">
        <v>130</v>
      </c>
      <c r="F57" s="40"/>
      <c r="G57" s="40"/>
      <c r="H57" s="40"/>
      <c r="I57" s="40">
        <v>0</v>
      </c>
      <c r="J57" s="80">
        <v>0</v>
      </c>
      <c r="K57" s="151">
        <v>10.48</v>
      </c>
      <c r="L57" s="40">
        <v>39.53</v>
      </c>
      <c r="M57" s="78">
        <v>8.9600000000000009</v>
      </c>
      <c r="N57" s="40">
        <v>233</v>
      </c>
    </row>
    <row r="58" spans="2:14" ht="15.75" x14ac:dyDescent="0.25">
      <c r="B58" s="115"/>
      <c r="C58" s="29" t="s">
        <v>50</v>
      </c>
      <c r="D58" s="115"/>
      <c r="E58" s="40">
        <v>15</v>
      </c>
      <c r="F58" s="59">
        <v>130</v>
      </c>
      <c r="G58" s="59"/>
      <c r="H58" s="59"/>
      <c r="I58" s="40">
        <v>1.1399999999999999</v>
      </c>
      <c r="J58" s="40">
        <v>0.09</v>
      </c>
      <c r="K58" s="40">
        <v>7.85</v>
      </c>
      <c r="L58" s="40">
        <v>34.950000000000003</v>
      </c>
      <c r="M58" s="40"/>
      <c r="N58" s="81" t="s">
        <v>36</v>
      </c>
    </row>
    <row r="59" spans="2:14" ht="15.75" x14ac:dyDescent="0.25">
      <c r="B59" s="115"/>
      <c r="C59" s="29" t="s">
        <v>275</v>
      </c>
      <c r="D59" s="115"/>
      <c r="E59" s="40">
        <v>20</v>
      </c>
      <c r="F59" s="59"/>
      <c r="G59" s="59"/>
      <c r="H59" s="59"/>
      <c r="I59" s="40">
        <v>1.3</v>
      </c>
      <c r="J59" s="40">
        <v>0.21</v>
      </c>
      <c r="K59" s="156">
        <v>6.68</v>
      </c>
      <c r="L59" s="40">
        <v>38</v>
      </c>
      <c r="M59" s="40"/>
      <c r="N59" s="81" t="s">
        <v>36</v>
      </c>
    </row>
    <row r="60" spans="2:14" ht="31.5" x14ac:dyDescent="0.25">
      <c r="B60" s="115" t="s">
        <v>39</v>
      </c>
      <c r="C60" s="120"/>
      <c r="D60" s="120"/>
      <c r="E60" s="59">
        <v>475</v>
      </c>
      <c r="F60" s="59">
        <f>130*176.4/180</f>
        <v>127.4</v>
      </c>
      <c r="G60" s="59"/>
      <c r="H60" s="59"/>
      <c r="I60" s="59">
        <f>I59+I58+I57+I55+I36+I31</f>
        <v>15.229999999999999</v>
      </c>
      <c r="J60" s="78">
        <f>J31+J36+J55+J57+J58+J59</f>
        <v>13.020000000000001</v>
      </c>
      <c r="K60" s="78">
        <f>K31+K36+K55+K57+K58+K59</f>
        <v>55.94</v>
      </c>
      <c r="L60" s="59">
        <f>L31+L36+L55+L57+L58+L59</f>
        <v>380.37999999999994</v>
      </c>
      <c r="M60" s="40"/>
      <c r="N60" s="40"/>
    </row>
    <row r="61" spans="2:14" ht="15.75" x14ac:dyDescent="0.25">
      <c r="B61" s="118" t="s">
        <v>40</v>
      </c>
      <c r="C61" s="40" t="s">
        <v>334</v>
      </c>
      <c r="D61" s="59"/>
      <c r="E61" s="40">
        <v>50</v>
      </c>
      <c r="F61" s="59">
        <v>70</v>
      </c>
      <c r="G61" s="59"/>
      <c r="H61" s="59"/>
      <c r="I61" s="156">
        <v>12.71</v>
      </c>
      <c r="J61" s="156">
        <v>4.8</v>
      </c>
      <c r="K61" s="40">
        <v>12</v>
      </c>
      <c r="L61" s="40">
        <v>125.51</v>
      </c>
      <c r="M61" s="40"/>
      <c r="N61" s="40">
        <v>97</v>
      </c>
    </row>
    <row r="62" spans="2:14" ht="15.75" hidden="1" x14ac:dyDescent="0.25">
      <c r="B62" s="115"/>
      <c r="C62" s="120"/>
      <c r="D62" s="120"/>
      <c r="E62" s="130"/>
      <c r="F62" s="80"/>
      <c r="G62" s="80"/>
      <c r="H62" s="80"/>
      <c r="I62" s="130"/>
      <c r="J62" s="130"/>
      <c r="K62" s="130"/>
      <c r="L62" s="130"/>
      <c r="M62" s="40"/>
      <c r="N62" s="40"/>
    </row>
    <row r="63" spans="2:14" ht="15.75" x14ac:dyDescent="0.25">
      <c r="B63" s="115"/>
      <c r="C63" s="29" t="s">
        <v>207</v>
      </c>
      <c r="D63" s="170"/>
      <c r="E63" s="40">
        <v>150</v>
      </c>
      <c r="F63" s="59">
        <v>200</v>
      </c>
      <c r="G63" s="59"/>
      <c r="H63" s="59"/>
      <c r="I63" s="40">
        <v>2.1</v>
      </c>
      <c r="J63" s="40">
        <v>2.4</v>
      </c>
      <c r="K63" s="40">
        <v>13.3</v>
      </c>
      <c r="L63" s="40">
        <v>64.5</v>
      </c>
      <c r="M63" s="40"/>
      <c r="N63" s="40">
        <v>134</v>
      </c>
    </row>
    <row r="64" spans="2:14" ht="15.75" hidden="1" x14ac:dyDescent="0.25">
      <c r="B64" s="115"/>
      <c r="C64" s="156"/>
      <c r="D64" s="156"/>
      <c r="E64" s="40"/>
      <c r="F64" s="40"/>
      <c r="G64" s="40"/>
      <c r="H64" s="40"/>
      <c r="I64" s="59">
        <v>2.8</v>
      </c>
      <c r="J64" s="59">
        <v>3.2</v>
      </c>
      <c r="K64" s="59">
        <v>17.673999999999999</v>
      </c>
      <c r="L64" s="59">
        <v>113.71</v>
      </c>
      <c r="M64" s="40"/>
      <c r="N64" s="40"/>
    </row>
    <row r="65" spans="1:14" ht="31.5" x14ac:dyDescent="0.25">
      <c r="B65" s="115" t="s">
        <v>222</v>
      </c>
      <c r="C65" s="156"/>
      <c r="D65" s="96"/>
      <c r="E65" s="59">
        <f>E61+E63</f>
        <v>200</v>
      </c>
      <c r="F65" s="40"/>
      <c r="G65" s="40"/>
      <c r="H65" s="40"/>
      <c r="I65" s="59">
        <f>I61+I63</f>
        <v>14.81</v>
      </c>
      <c r="J65" s="59">
        <f t="shared" ref="J65:K65" si="6">J61+J63</f>
        <v>7.1999999999999993</v>
      </c>
      <c r="K65" s="59">
        <f t="shared" si="6"/>
        <v>25.3</v>
      </c>
      <c r="L65" s="59">
        <v>190</v>
      </c>
      <c r="M65" s="59"/>
      <c r="N65" s="40"/>
    </row>
    <row r="66" spans="1:14" s="50" customFormat="1" ht="21" customHeight="1" x14ac:dyDescent="0.25">
      <c r="B66" s="350" t="s">
        <v>223</v>
      </c>
      <c r="C66" s="350"/>
      <c r="D66" s="115"/>
      <c r="E66" s="71">
        <v>1122</v>
      </c>
      <c r="F66" s="71"/>
      <c r="G66" s="71"/>
      <c r="H66" s="71"/>
      <c r="I66" s="114">
        <v>38.770000000000003</v>
      </c>
      <c r="J66" s="114">
        <f>J65+J60+J30+J28</f>
        <v>36.299999999999997</v>
      </c>
      <c r="K66" s="114">
        <f>K65+K60+K30+K28</f>
        <v>137.91999999999999</v>
      </c>
      <c r="L66" s="114">
        <f>L65+L60+L30+L28</f>
        <v>952.07999999999993</v>
      </c>
      <c r="M66" s="114"/>
      <c r="N66" s="71"/>
    </row>
    <row r="67" spans="1:14" x14ac:dyDescent="0.25">
      <c r="A67" s="87"/>
      <c r="B67" s="88"/>
      <c r="C67" s="89" t="s">
        <v>215</v>
      </c>
      <c r="D67" s="89"/>
      <c r="E67" s="89">
        <v>1000</v>
      </c>
      <c r="F67" s="89"/>
      <c r="G67" s="89"/>
      <c r="H67" s="89"/>
      <c r="I67" s="90">
        <v>31.5</v>
      </c>
      <c r="J67" s="91">
        <v>35.25</v>
      </c>
      <c r="K67" s="91">
        <v>152.25</v>
      </c>
      <c r="L67" s="91">
        <v>1050</v>
      </c>
      <c r="M67" s="89"/>
      <c r="N67" s="89"/>
    </row>
    <row r="68" spans="1:14" x14ac:dyDescent="0.25">
      <c r="A68" s="87"/>
      <c r="B68" s="88"/>
      <c r="C68" s="89" t="s">
        <v>216</v>
      </c>
      <c r="D68" s="89"/>
      <c r="E68" s="89"/>
      <c r="F68" s="89"/>
      <c r="G68" s="89"/>
      <c r="H68" s="89"/>
      <c r="I68" s="92">
        <f>I67-I66</f>
        <v>-7.2700000000000031</v>
      </c>
      <c r="J68" s="92">
        <f t="shared" ref="J68:L68" si="7">J67-J66</f>
        <v>-1.0499999999999972</v>
      </c>
      <c r="K68" s="92">
        <f t="shared" si="7"/>
        <v>14.330000000000013</v>
      </c>
      <c r="L68" s="92">
        <f t="shared" si="7"/>
        <v>97.920000000000073</v>
      </c>
      <c r="M68" s="89"/>
      <c r="N68" s="89"/>
    </row>
    <row r="69" spans="1:14" x14ac:dyDescent="0.25">
      <c r="A69" s="87"/>
      <c r="B69" s="88"/>
      <c r="C69" s="89" t="s">
        <v>217</v>
      </c>
      <c r="D69" s="89"/>
      <c r="E69" s="89"/>
      <c r="F69" s="89"/>
      <c r="G69" s="89"/>
      <c r="H69" s="89"/>
      <c r="I69" s="93">
        <f>I66/I67</f>
        <v>1.230793650793651</v>
      </c>
      <c r="J69" s="93">
        <f t="shared" ref="J69:L69" si="8">J66/J67</f>
        <v>1.0297872340425531</v>
      </c>
      <c r="K69" s="93">
        <f t="shared" si="8"/>
        <v>0.90587848932676507</v>
      </c>
      <c r="L69" s="93">
        <f t="shared" si="8"/>
        <v>0.90674285714285707</v>
      </c>
      <c r="M69" s="89"/>
      <c r="N69" s="89"/>
    </row>
    <row r="70" spans="1:14" x14ac:dyDescent="0.25">
      <c r="B70" s="63"/>
      <c r="C70" s="30"/>
      <c r="D70" s="30"/>
      <c r="E70" s="52"/>
      <c r="F70" s="30"/>
      <c r="G70" s="30"/>
      <c r="H70" s="30"/>
      <c r="I70" s="30"/>
      <c r="J70" s="30"/>
      <c r="K70" s="30"/>
      <c r="L70" s="30"/>
      <c r="M70" s="30"/>
      <c r="N70" s="30"/>
    </row>
    <row r="71" spans="1:14" x14ac:dyDescent="0.25">
      <c r="B71" s="63"/>
      <c r="C71" s="30"/>
      <c r="D71" s="30"/>
      <c r="E71" s="52"/>
      <c r="F71" s="30"/>
      <c r="G71" s="30"/>
      <c r="H71" s="30"/>
      <c r="I71" s="30"/>
      <c r="J71" s="30"/>
      <c r="K71" s="30"/>
      <c r="L71" s="30"/>
      <c r="M71" s="30"/>
      <c r="N71" s="30"/>
    </row>
    <row r="72" spans="1:14" x14ac:dyDescent="0.25">
      <c r="B72" s="63"/>
      <c r="C72" s="30"/>
      <c r="D72" s="30"/>
      <c r="E72" s="86"/>
      <c r="F72" s="86"/>
      <c r="G72" s="86"/>
      <c r="H72" s="86"/>
      <c r="I72" s="86"/>
      <c r="J72" s="86"/>
      <c r="K72" s="86"/>
      <c r="L72" s="86"/>
      <c r="M72" s="30"/>
      <c r="N72" s="30"/>
    </row>
    <row r="73" spans="1:14" x14ac:dyDescent="0.25">
      <c r="B73" s="63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x14ac:dyDescent="0.25">
      <c r="B74" s="63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</sheetData>
  <mergeCells count="11">
    <mergeCell ref="B66:C66"/>
    <mergeCell ref="B1:N1"/>
    <mergeCell ref="C2:K2"/>
    <mergeCell ref="C3:N3"/>
    <mergeCell ref="B4:B5"/>
    <mergeCell ref="C4:C5"/>
    <mergeCell ref="E4:E5"/>
    <mergeCell ref="I4:K4"/>
    <mergeCell ref="L4:L5"/>
    <mergeCell ref="M4:M5"/>
    <mergeCell ref="N4:N5"/>
  </mergeCells>
  <pageMargins left="0.23622047244094491" right="0.23622047244094491" top="0.19685039370078741" bottom="0.19685039370078741" header="0.31496062992125984" footer="0.31496062992125984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3:G17"/>
  <sheetViews>
    <sheetView workbookViewId="0">
      <selection activeCell="I5" sqref="I5"/>
    </sheetView>
  </sheetViews>
  <sheetFormatPr defaultRowHeight="15" x14ac:dyDescent="0.25"/>
  <cols>
    <col min="4" max="4" width="15.140625" customWidth="1"/>
    <col min="5" max="5" width="11.7109375" customWidth="1"/>
    <col min="6" max="6" width="12.140625" customWidth="1"/>
    <col min="7" max="7" width="13" customWidth="1"/>
  </cols>
  <sheetData>
    <row r="3" spans="3:7" x14ac:dyDescent="0.25">
      <c r="C3" s="87"/>
      <c r="D3" s="87" t="s">
        <v>8</v>
      </c>
      <c r="E3" s="87" t="s">
        <v>9</v>
      </c>
      <c r="F3" s="87" t="s">
        <v>10</v>
      </c>
      <c r="G3" s="87" t="s">
        <v>224</v>
      </c>
    </row>
    <row r="4" spans="3:7" ht="15.75" x14ac:dyDescent="0.25">
      <c r="C4" s="23">
        <v>1</v>
      </c>
      <c r="D4" s="64">
        <f>'1 день '!I66</f>
        <v>38.770000000000003</v>
      </c>
      <c r="E4" s="64">
        <f>'1 день '!J66</f>
        <v>36.299999999999997</v>
      </c>
      <c r="F4" s="64">
        <f>'1 день '!K66</f>
        <v>137.91999999999999</v>
      </c>
      <c r="G4" s="64">
        <f>'1 день '!L66</f>
        <v>952.07999999999993</v>
      </c>
    </row>
    <row r="5" spans="3:7" ht="15.75" x14ac:dyDescent="0.25">
      <c r="C5" s="23">
        <v>2</v>
      </c>
      <c r="D5" s="64">
        <f>'2 день'!I23</f>
        <v>33.6</v>
      </c>
      <c r="E5" s="64">
        <f>'2 день'!J23</f>
        <v>41.69</v>
      </c>
      <c r="F5" s="64">
        <v>145.53</v>
      </c>
      <c r="G5" s="64">
        <f>'2 день'!L23</f>
        <v>1036</v>
      </c>
    </row>
    <row r="6" spans="3:7" ht="15.75" x14ac:dyDescent="0.25">
      <c r="C6" s="23">
        <v>3</v>
      </c>
      <c r="D6" s="64">
        <f>'3 день'!E31</f>
        <v>35.799999999999997</v>
      </c>
      <c r="E6" s="64">
        <f>'3 день'!F31</f>
        <v>31.23</v>
      </c>
      <c r="F6" s="64">
        <f>'3 день'!G31</f>
        <v>144.65999999999997</v>
      </c>
      <c r="G6" s="65">
        <f>'3 день'!H31</f>
        <v>1019.39</v>
      </c>
    </row>
    <row r="7" spans="3:7" ht="15.75" x14ac:dyDescent="0.25">
      <c r="C7" s="23">
        <v>4</v>
      </c>
      <c r="D7" s="64">
        <f>'4 день'!F96</f>
        <v>32.050000000000004</v>
      </c>
      <c r="E7" s="64">
        <f>'4 день'!G96</f>
        <v>41.83</v>
      </c>
      <c r="F7" s="64">
        <f>'4 день'!H96</f>
        <v>134.96</v>
      </c>
      <c r="G7" s="65">
        <f>'4 день'!I96</f>
        <v>1023.17</v>
      </c>
    </row>
    <row r="8" spans="3:7" ht="15.75" x14ac:dyDescent="0.25">
      <c r="C8" s="23">
        <v>5</v>
      </c>
      <c r="D8" s="65">
        <f>'5день  '!G91</f>
        <v>33.159999999999997</v>
      </c>
      <c r="E8" s="64">
        <f>'5день  '!H91</f>
        <v>38.72</v>
      </c>
      <c r="F8" s="64">
        <f>'5день  '!I91</f>
        <v>159</v>
      </c>
      <c r="G8" s="64">
        <f>'5день  '!J91</f>
        <v>1073.8799999999999</v>
      </c>
    </row>
    <row r="9" spans="3:7" ht="15.75" x14ac:dyDescent="0.25">
      <c r="C9" s="23">
        <v>6</v>
      </c>
      <c r="D9" s="65">
        <f>'6 день '!E109</f>
        <v>35.47</v>
      </c>
      <c r="E9" s="64">
        <f>'6 день '!F109</f>
        <v>27.57</v>
      </c>
      <c r="F9" s="64">
        <f>'6 день '!G109</f>
        <v>176.76</v>
      </c>
      <c r="G9" s="64">
        <f>'6 день '!H109</f>
        <v>1072.32</v>
      </c>
    </row>
    <row r="10" spans="3:7" ht="15.75" x14ac:dyDescent="0.25">
      <c r="C10" s="23">
        <v>7</v>
      </c>
      <c r="D10" s="65">
        <f>'7 день '!E83</f>
        <v>29.89</v>
      </c>
      <c r="E10" s="64">
        <f>'7 день '!F83</f>
        <v>40.770000000000003</v>
      </c>
      <c r="F10" s="64">
        <f>'7 день '!G83</f>
        <v>158.61000000000001</v>
      </c>
      <c r="G10" s="64">
        <f>'7 день '!H83</f>
        <v>1100.76</v>
      </c>
    </row>
    <row r="11" spans="3:7" ht="15.75" x14ac:dyDescent="0.25">
      <c r="C11" s="23">
        <v>8</v>
      </c>
      <c r="D11" s="65">
        <f>'8 день'!E86</f>
        <v>28.509999999999998</v>
      </c>
      <c r="E11" s="64">
        <f>'8 день'!F86</f>
        <v>39.43</v>
      </c>
      <c r="F11" s="64">
        <f>'8 день'!G86</f>
        <v>138.85999999999999</v>
      </c>
      <c r="G11" s="64">
        <f>'8 день'!H86</f>
        <v>1120.95</v>
      </c>
    </row>
    <row r="12" spans="3:7" ht="15.75" x14ac:dyDescent="0.25">
      <c r="C12" s="23">
        <v>9</v>
      </c>
      <c r="D12" s="64">
        <f>'9 день'!D88</f>
        <v>38.57</v>
      </c>
      <c r="E12" s="64">
        <f>'9 день'!E88</f>
        <v>46.75</v>
      </c>
      <c r="F12" s="64">
        <f>'9 день'!F88</f>
        <v>141.34</v>
      </c>
      <c r="G12" s="64">
        <f>'9 день'!G88</f>
        <v>1134.48</v>
      </c>
    </row>
    <row r="13" spans="3:7" ht="15.75" x14ac:dyDescent="0.25">
      <c r="C13" s="23">
        <v>10</v>
      </c>
      <c r="D13" s="64">
        <f>'10 день'!E33</f>
        <v>22.369999999999997</v>
      </c>
      <c r="E13" s="64">
        <f>'10 день'!F33</f>
        <v>30.16</v>
      </c>
      <c r="F13" s="64">
        <f>'10 день'!G33</f>
        <v>149.875</v>
      </c>
      <c r="G13" s="64">
        <f>'10 день'!H33</f>
        <v>996.98</v>
      </c>
    </row>
    <row r="14" spans="3:7" ht="15.75" x14ac:dyDescent="0.25">
      <c r="C14" s="313" t="s">
        <v>225</v>
      </c>
      <c r="D14" s="314">
        <f>AVERAGE(D4:D13)</f>
        <v>32.819000000000003</v>
      </c>
      <c r="E14" s="314">
        <f t="shared" ref="E14:G14" si="0">AVERAGE(E4:E13)</f>
        <v>37.445000000000007</v>
      </c>
      <c r="F14" s="314">
        <f t="shared" si="0"/>
        <v>148.75149999999999</v>
      </c>
      <c r="G14" s="314">
        <f t="shared" si="0"/>
        <v>1053.0009999999997</v>
      </c>
    </row>
    <row r="15" spans="3:7" ht="15.75" x14ac:dyDescent="0.25">
      <c r="C15" s="313" t="s">
        <v>215</v>
      </c>
      <c r="D15" s="314">
        <v>31.5</v>
      </c>
      <c r="E15" s="314">
        <v>35.25</v>
      </c>
      <c r="F15" s="314">
        <v>152.25</v>
      </c>
      <c r="G15" s="314">
        <v>1050</v>
      </c>
    </row>
    <row r="16" spans="3:7" ht="15.75" x14ac:dyDescent="0.25">
      <c r="C16" s="23" t="s">
        <v>216</v>
      </c>
      <c r="D16" s="64">
        <f>D15-D14</f>
        <v>-1.3190000000000026</v>
      </c>
      <c r="E16" s="64">
        <f>E15-E14</f>
        <v>-2.1950000000000074</v>
      </c>
      <c r="F16" s="64">
        <f>F15-F14</f>
        <v>3.498500000000007</v>
      </c>
      <c r="G16" s="312">
        <f>G15-G14</f>
        <v>-3.000999999999749</v>
      </c>
    </row>
    <row r="17" spans="3:7" ht="15.75" x14ac:dyDescent="0.25">
      <c r="C17" s="23" t="s">
        <v>217</v>
      </c>
      <c r="D17" s="64">
        <f>D16*100/D15</f>
        <v>-4.1873015873015955</v>
      </c>
      <c r="E17" s="64">
        <f t="shared" ref="E17:G17" si="1">E16*100/E15</f>
        <v>-6.2269503546099498</v>
      </c>
      <c r="F17" s="64">
        <f t="shared" si="1"/>
        <v>2.2978653530377713</v>
      </c>
      <c r="G17" s="64">
        <f t="shared" si="1"/>
        <v>-0.28580952380949992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49" workbookViewId="0">
      <selection activeCell="E66" sqref="E66:E6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1"/>
  <sheetViews>
    <sheetView workbookViewId="0">
      <pane ySplit="5" topLeftCell="A6" activePane="bottomLeft" state="frozen"/>
      <selection pane="bottomLeft" activeCell="A88" sqref="A88:B88"/>
    </sheetView>
  </sheetViews>
  <sheetFormatPr defaultRowHeight="15" x14ac:dyDescent="0.25"/>
  <cols>
    <col min="1" max="1" width="19.28515625" customWidth="1"/>
    <col min="2" max="2" width="32.5703125" customWidth="1"/>
    <col min="3" max="3" width="14.85546875" customWidth="1"/>
    <col min="4" max="4" width="14.28515625" customWidth="1"/>
    <col min="5" max="5" width="13.7109375" customWidth="1"/>
    <col min="6" max="6" width="9.28515625" customWidth="1"/>
    <col min="7" max="7" width="15" customWidth="1"/>
    <col min="8" max="8" width="9.140625" hidden="1" customWidth="1"/>
    <col min="9" max="9" width="8.28515625" style="14" customWidth="1"/>
    <col min="10" max="16" width="9.140625" style="8"/>
  </cols>
  <sheetData>
    <row r="1" spans="1:9" ht="15.75" x14ac:dyDescent="0.25">
      <c r="A1" s="319" t="s">
        <v>86</v>
      </c>
      <c r="B1" s="320"/>
      <c r="C1" s="320"/>
      <c r="D1" s="320"/>
      <c r="E1" s="320"/>
      <c r="F1" s="320"/>
      <c r="G1" s="320"/>
      <c r="H1" s="320"/>
      <c r="I1" s="321"/>
    </row>
    <row r="2" spans="1:9" ht="15.75" x14ac:dyDescent="0.25">
      <c r="A2" s="323" t="s">
        <v>281</v>
      </c>
      <c r="B2" s="323"/>
      <c r="C2" s="323"/>
      <c r="D2" s="323"/>
      <c r="E2" s="323"/>
      <c r="F2" s="323"/>
      <c r="G2" s="323"/>
      <c r="H2" s="323"/>
      <c r="I2" s="323"/>
    </row>
    <row r="3" spans="1:9" ht="15.75" x14ac:dyDescent="0.25">
      <c r="A3" s="327" t="s">
        <v>42</v>
      </c>
      <c r="B3" s="320"/>
      <c r="C3" s="320"/>
      <c r="D3" s="320"/>
      <c r="E3" s="320"/>
      <c r="F3" s="320"/>
      <c r="G3" s="320"/>
      <c r="H3" s="320"/>
      <c r="I3" s="321"/>
    </row>
    <row r="4" spans="1:9" ht="15.75" x14ac:dyDescent="0.25">
      <c r="A4" s="325" t="s">
        <v>1</v>
      </c>
      <c r="B4" s="325" t="s">
        <v>2</v>
      </c>
      <c r="C4" s="325" t="s">
        <v>228</v>
      </c>
      <c r="D4" s="325" t="s">
        <v>4</v>
      </c>
      <c r="E4" s="325"/>
      <c r="F4" s="325"/>
      <c r="G4" s="325" t="s">
        <v>5</v>
      </c>
      <c r="H4" s="325" t="s">
        <v>6</v>
      </c>
      <c r="I4" s="328" t="s">
        <v>7</v>
      </c>
    </row>
    <row r="5" spans="1:9" ht="15.75" x14ac:dyDescent="0.25">
      <c r="A5" s="325"/>
      <c r="B5" s="325"/>
      <c r="C5" s="325"/>
      <c r="D5" s="29" t="s">
        <v>8</v>
      </c>
      <c r="E5" s="29" t="s">
        <v>9</v>
      </c>
      <c r="F5" s="29" t="s">
        <v>10</v>
      </c>
      <c r="G5" s="325"/>
      <c r="H5" s="325"/>
      <c r="I5" s="328"/>
    </row>
    <row r="6" spans="1:9" ht="21" customHeight="1" x14ac:dyDescent="0.25">
      <c r="A6" s="115" t="s">
        <v>43</v>
      </c>
      <c r="B6" s="115"/>
      <c r="C6" s="115"/>
      <c r="D6" s="115"/>
      <c r="E6" s="115"/>
      <c r="F6" s="115"/>
      <c r="G6" s="115"/>
      <c r="H6" s="115"/>
      <c r="I6" s="71"/>
    </row>
    <row r="7" spans="1:9" ht="16.5" customHeight="1" x14ac:dyDescent="0.25">
      <c r="A7" s="115" t="s">
        <v>11</v>
      </c>
      <c r="B7" s="174"/>
      <c r="C7" s="174"/>
      <c r="D7" s="174"/>
      <c r="E7" s="174"/>
      <c r="F7" s="174"/>
      <c r="G7" s="174"/>
      <c r="H7" s="174"/>
      <c r="I7" s="241"/>
    </row>
    <row r="8" spans="1:9" ht="16.5" hidden="1" customHeight="1" x14ac:dyDescent="0.25">
      <c r="A8" s="242"/>
      <c r="B8" s="243" t="s">
        <v>44</v>
      </c>
      <c r="C8" s="244" t="s">
        <v>45</v>
      </c>
      <c r="D8" s="66"/>
      <c r="E8" s="66"/>
      <c r="F8" s="66"/>
      <c r="G8" s="66"/>
      <c r="H8" s="71"/>
      <c r="I8" s="116"/>
    </row>
    <row r="9" spans="1:9" ht="15.75" hidden="1" x14ac:dyDescent="0.25">
      <c r="A9" s="242"/>
      <c r="B9" s="120" t="s">
        <v>46</v>
      </c>
      <c r="C9" s="117">
        <v>30</v>
      </c>
      <c r="D9" s="73"/>
      <c r="E9" s="73"/>
      <c r="F9" s="73"/>
      <c r="G9" s="73"/>
      <c r="H9" s="71"/>
      <c r="I9" s="71"/>
    </row>
    <row r="10" spans="1:9" ht="15.75" hidden="1" x14ac:dyDescent="0.25">
      <c r="A10" s="115"/>
      <c r="B10" s="120" t="s">
        <v>47</v>
      </c>
      <c r="C10" s="117">
        <v>80</v>
      </c>
      <c r="D10" s="73"/>
      <c r="E10" s="73"/>
      <c r="F10" s="73"/>
      <c r="G10" s="73"/>
      <c r="H10" s="71"/>
      <c r="I10" s="71"/>
    </row>
    <row r="11" spans="1:9" ht="18.75" hidden="1" customHeight="1" x14ac:dyDescent="0.25">
      <c r="A11" s="115"/>
      <c r="B11" s="120" t="s">
        <v>48</v>
      </c>
      <c r="C11" s="117">
        <v>2</v>
      </c>
      <c r="D11" s="73"/>
      <c r="E11" s="73"/>
      <c r="F11" s="73"/>
      <c r="G11" s="73"/>
      <c r="H11" s="71"/>
      <c r="I11" s="71"/>
    </row>
    <row r="12" spans="1:9" ht="15.75" hidden="1" x14ac:dyDescent="0.25">
      <c r="A12" s="115"/>
      <c r="B12" s="120" t="s">
        <v>49</v>
      </c>
      <c r="C12" s="117" t="e">
        <f>C11*#REF!/#REF!</f>
        <v>#REF!</v>
      </c>
      <c r="D12" s="73"/>
      <c r="E12" s="73"/>
      <c r="F12" s="73"/>
      <c r="G12" s="73"/>
      <c r="H12" s="71"/>
      <c r="I12" s="71"/>
    </row>
    <row r="13" spans="1:9" ht="15.75" hidden="1" customHeight="1" x14ac:dyDescent="0.25">
      <c r="A13" s="115"/>
      <c r="B13" s="120" t="s">
        <v>48</v>
      </c>
      <c r="C13" s="117" t="e">
        <f>C12*#REF!/#REF!</f>
        <v>#REF!</v>
      </c>
      <c r="D13" s="66"/>
      <c r="E13" s="66"/>
      <c r="F13" s="66"/>
      <c r="G13" s="66"/>
      <c r="H13" s="71"/>
      <c r="I13" s="71"/>
    </row>
    <row r="14" spans="1:9" ht="15.75" hidden="1" x14ac:dyDescent="0.25">
      <c r="A14" s="136" t="s">
        <v>13</v>
      </c>
      <c r="B14" s="29"/>
      <c r="C14" s="66"/>
      <c r="D14" s="111">
        <v>9.91</v>
      </c>
      <c r="E14" s="111">
        <v>13.76</v>
      </c>
      <c r="F14" s="111">
        <v>2.46</v>
      </c>
      <c r="G14" s="111">
        <v>171.88</v>
      </c>
      <c r="H14" s="114">
        <v>0.39</v>
      </c>
      <c r="I14" s="71"/>
    </row>
    <row r="15" spans="1:9" ht="15.75" hidden="1" x14ac:dyDescent="0.25">
      <c r="A15" s="136"/>
      <c r="B15" s="29"/>
      <c r="C15" s="66"/>
      <c r="D15" s="111">
        <v>7.21</v>
      </c>
      <c r="E15" s="111">
        <v>10.01</v>
      </c>
      <c r="F15" s="111">
        <v>1.79</v>
      </c>
      <c r="G15" s="111">
        <v>125</v>
      </c>
      <c r="H15" s="114">
        <v>0.39</v>
      </c>
      <c r="I15" s="71"/>
    </row>
    <row r="16" spans="1:9" ht="15.75" x14ac:dyDescent="0.25">
      <c r="A16" s="136"/>
      <c r="B16" s="54" t="s">
        <v>323</v>
      </c>
      <c r="C16" s="135">
        <v>140</v>
      </c>
      <c r="D16" s="66">
        <v>19.8</v>
      </c>
      <c r="E16" s="29">
        <v>27.44</v>
      </c>
      <c r="F16" s="29">
        <v>40.6</v>
      </c>
      <c r="G16" s="66">
        <v>478.1</v>
      </c>
      <c r="H16" s="71"/>
      <c r="I16" s="71">
        <v>18</v>
      </c>
    </row>
    <row r="17" spans="1:16" s="30" customFormat="1" ht="15.75" x14ac:dyDescent="0.25">
      <c r="A17" s="165"/>
      <c r="B17" s="40"/>
      <c r="C17" s="66"/>
      <c r="D17" s="40"/>
      <c r="E17" s="40"/>
      <c r="F17" s="156"/>
      <c r="G17" s="40"/>
      <c r="H17" s="71"/>
      <c r="I17" s="71"/>
      <c r="J17" s="63"/>
      <c r="K17" s="63"/>
      <c r="L17" s="63"/>
      <c r="M17" s="63"/>
      <c r="N17" s="63"/>
      <c r="O17" s="63"/>
      <c r="P17" s="63"/>
    </row>
    <row r="18" spans="1:16" ht="15.75" hidden="1" x14ac:dyDescent="0.25">
      <c r="A18" s="136"/>
      <c r="B18" s="53" t="s">
        <v>15</v>
      </c>
      <c r="C18" s="110" t="e">
        <f>C17*#REF!/#REF!</f>
        <v>#REF!</v>
      </c>
      <c r="D18" s="73">
        <f>'[2]хлеб п'!C22</f>
        <v>0.60799999999999998</v>
      </c>
      <c r="E18" s="73">
        <f>'[2]хлеб п'!D22</f>
        <v>6.4000000000000001E-2</v>
      </c>
      <c r="F18" s="73">
        <f>'[2]хлеб п'!E22</f>
        <v>3.8879999999999999</v>
      </c>
      <c r="G18" s="73">
        <f>'[2]хлеб п'!B219</f>
        <v>19.028799999999997</v>
      </c>
      <c r="H18" s="114"/>
      <c r="I18" s="71"/>
    </row>
    <row r="19" spans="1:16" ht="15.75" hidden="1" x14ac:dyDescent="0.25">
      <c r="A19" s="136"/>
      <c r="B19" s="53" t="s">
        <v>50</v>
      </c>
      <c r="C19" s="110" t="e">
        <f>C18*#REF!/#REF!</f>
        <v>#REF!</v>
      </c>
      <c r="D19" s="73">
        <f>'[2]масло сл (2)'!C158</f>
        <v>0.15</v>
      </c>
      <c r="E19" s="73">
        <f>'[2]масло сл (2)'!D158</f>
        <v>24.75</v>
      </c>
      <c r="F19" s="73">
        <f>'[2]масло сл (2)'!E158</f>
        <v>0.24</v>
      </c>
      <c r="G19" s="73">
        <f>'[2]масло сл (2)'!B219</f>
        <v>231.77400000000003</v>
      </c>
      <c r="H19" s="114"/>
      <c r="I19" s="71"/>
    </row>
    <row r="20" spans="1:16" ht="15.75" hidden="1" x14ac:dyDescent="0.25">
      <c r="A20" s="136" t="s">
        <v>13</v>
      </c>
      <c r="B20" s="29"/>
      <c r="C20" s="66"/>
      <c r="D20" s="111">
        <v>2.36</v>
      </c>
      <c r="E20" s="111">
        <v>7.49</v>
      </c>
      <c r="F20" s="111">
        <v>14.71</v>
      </c>
      <c r="G20" s="111">
        <v>137.5</v>
      </c>
      <c r="H20" s="114">
        <f>H21/50*C17</f>
        <v>0</v>
      </c>
      <c r="I20" s="71"/>
    </row>
    <row r="21" spans="1:16" ht="15.75" hidden="1" x14ac:dyDescent="0.25">
      <c r="A21" s="136"/>
      <c r="B21" s="29"/>
      <c r="C21" s="66"/>
      <c r="D21" s="111">
        <v>3.09</v>
      </c>
      <c r="E21" s="111">
        <v>8.57</v>
      </c>
      <c r="F21" s="111">
        <v>19.52</v>
      </c>
      <c r="G21" s="111">
        <v>172.40199999999999</v>
      </c>
      <c r="H21" s="114">
        <v>0</v>
      </c>
      <c r="I21" s="71"/>
    </row>
    <row r="22" spans="1:16" ht="21.75" customHeight="1" x14ac:dyDescent="0.25">
      <c r="A22" s="136"/>
      <c r="B22" s="29" t="s">
        <v>266</v>
      </c>
      <c r="C22" s="66">
        <v>180</v>
      </c>
      <c r="D22" s="156">
        <v>2.2400000000000002</v>
      </c>
      <c r="E22" s="40">
        <v>2.3199999999999998</v>
      </c>
      <c r="F22" s="40">
        <v>17.55</v>
      </c>
      <c r="G22" s="40">
        <v>104.62</v>
      </c>
      <c r="H22" s="71"/>
      <c r="I22" s="71">
        <v>126</v>
      </c>
    </row>
    <row r="23" spans="1:16" ht="47.25" hidden="1" x14ac:dyDescent="0.25">
      <c r="A23" s="136"/>
      <c r="B23" s="149" t="s">
        <v>51</v>
      </c>
      <c r="C23" s="59"/>
      <c r="D23" s="71"/>
      <c r="E23" s="71"/>
      <c r="F23" s="72"/>
      <c r="G23" s="72"/>
      <c r="H23" s="71"/>
      <c r="I23" s="71"/>
    </row>
    <row r="24" spans="1:16" ht="15.75" hidden="1" x14ac:dyDescent="0.25">
      <c r="A24" s="115"/>
      <c r="B24" s="149" t="s">
        <v>46</v>
      </c>
      <c r="C24" s="59">
        <v>29</v>
      </c>
      <c r="D24" s="71"/>
      <c r="E24" s="71"/>
      <c r="F24" s="71"/>
      <c r="G24" s="72"/>
      <c r="H24" s="71"/>
      <c r="I24" s="71"/>
    </row>
    <row r="25" spans="1:16" ht="15.75" hidden="1" x14ac:dyDescent="0.25">
      <c r="A25" s="115"/>
      <c r="B25" s="149" t="s">
        <v>19</v>
      </c>
      <c r="C25" s="59">
        <v>132</v>
      </c>
      <c r="D25" s="71"/>
      <c r="E25" s="71"/>
      <c r="F25" s="71"/>
      <c r="G25" s="72"/>
      <c r="H25" s="71"/>
      <c r="I25" s="71"/>
    </row>
    <row r="26" spans="1:16" ht="15.75" hidden="1" x14ac:dyDescent="0.25">
      <c r="A26" s="115"/>
      <c r="B26" s="149" t="s">
        <v>18</v>
      </c>
      <c r="C26" s="59">
        <v>2</v>
      </c>
      <c r="D26" s="71"/>
      <c r="E26" s="71"/>
      <c r="F26" s="72"/>
      <c r="G26" s="72"/>
      <c r="H26" s="71"/>
      <c r="I26" s="71"/>
    </row>
    <row r="27" spans="1:16" ht="15.75" hidden="1" x14ac:dyDescent="0.25">
      <c r="A27" s="115" t="s">
        <v>13</v>
      </c>
      <c r="B27" s="115"/>
      <c r="C27" s="71"/>
      <c r="D27" s="71">
        <v>1.7</v>
      </c>
      <c r="E27" s="72">
        <v>1.7</v>
      </c>
      <c r="F27" s="72">
        <v>13.9</v>
      </c>
      <c r="G27" s="71">
        <v>64.400000000000006</v>
      </c>
      <c r="H27" s="71">
        <v>0.35</v>
      </c>
      <c r="I27" s="71"/>
    </row>
    <row r="28" spans="1:16" ht="15.75" hidden="1" x14ac:dyDescent="0.25">
      <c r="A28" s="115"/>
      <c r="B28" s="115"/>
      <c r="C28" s="71"/>
      <c r="D28" s="71">
        <v>1.2</v>
      </c>
      <c r="E28" s="71">
        <v>1.3</v>
      </c>
      <c r="F28" s="71">
        <v>13</v>
      </c>
      <c r="G28" s="71">
        <v>90</v>
      </c>
      <c r="H28" s="71">
        <v>1.17</v>
      </c>
      <c r="I28" s="71"/>
    </row>
    <row r="29" spans="1:16" ht="17.25" customHeight="1" x14ac:dyDescent="0.25">
      <c r="A29" s="115" t="s">
        <v>20</v>
      </c>
      <c r="B29" s="115"/>
      <c r="C29" s="71">
        <f>SUM(C16+C17+C22)</f>
        <v>320</v>
      </c>
      <c r="D29" s="114">
        <f>D22+D17+D16</f>
        <v>22.04</v>
      </c>
      <c r="E29" s="114">
        <f>E16+E17+E22</f>
        <v>29.76</v>
      </c>
      <c r="F29" s="114">
        <f>F22+F17+F16</f>
        <v>58.150000000000006</v>
      </c>
      <c r="G29" s="114">
        <f>G22+G17+G16</f>
        <v>582.72</v>
      </c>
      <c r="H29" s="71"/>
      <c r="I29" s="71"/>
    </row>
    <row r="30" spans="1:16" ht="15.75" x14ac:dyDescent="0.25">
      <c r="A30" s="115" t="s">
        <v>21</v>
      </c>
      <c r="B30" s="29" t="s">
        <v>96</v>
      </c>
      <c r="C30" s="40">
        <v>100</v>
      </c>
      <c r="D30" s="120">
        <v>0.5</v>
      </c>
      <c r="E30" s="120">
        <v>0.1</v>
      </c>
      <c r="F30" s="120">
        <v>10.1</v>
      </c>
      <c r="G30" s="120">
        <v>46</v>
      </c>
      <c r="H30" s="59"/>
      <c r="I30" s="40">
        <v>532</v>
      </c>
    </row>
    <row r="31" spans="1:16" ht="21" customHeight="1" x14ac:dyDescent="0.25">
      <c r="A31" s="115" t="s">
        <v>52</v>
      </c>
      <c r="B31" s="115"/>
      <c r="C31" s="59">
        <v>100</v>
      </c>
      <c r="D31" s="59">
        <f>D30</f>
        <v>0.5</v>
      </c>
      <c r="E31" s="59">
        <f>E30</f>
        <v>0.1</v>
      </c>
      <c r="F31" s="59">
        <f>F30</f>
        <v>10.1</v>
      </c>
      <c r="G31" s="59">
        <f>G30</f>
        <v>46</v>
      </c>
      <c r="H31" s="59">
        <v>0.08</v>
      </c>
      <c r="I31" s="40"/>
    </row>
    <row r="32" spans="1:16" ht="15.75" x14ac:dyDescent="0.25">
      <c r="A32" s="115" t="s">
        <v>24</v>
      </c>
      <c r="B32" s="29"/>
      <c r="C32" s="66"/>
      <c r="D32" s="29"/>
      <c r="E32" s="29"/>
      <c r="F32" s="66"/>
      <c r="G32" s="66"/>
      <c r="H32" s="71"/>
      <c r="I32" s="71"/>
    </row>
    <row r="33" spans="1:9" ht="15.75" hidden="1" x14ac:dyDescent="0.25">
      <c r="A33" s="115" t="s">
        <v>13</v>
      </c>
      <c r="B33" s="29"/>
      <c r="C33" s="66"/>
      <c r="D33" s="73">
        <v>0.47699999999999998</v>
      </c>
      <c r="E33" s="73">
        <v>3.5510000000000002</v>
      </c>
      <c r="F33" s="73">
        <v>10.074</v>
      </c>
      <c r="G33" s="73">
        <v>71.641999999999996</v>
      </c>
      <c r="H33" s="72"/>
      <c r="I33" s="71"/>
    </row>
    <row r="34" spans="1:9" ht="15.75" hidden="1" x14ac:dyDescent="0.25">
      <c r="A34" s="115"/>
      <c r="B34" s="29"/>
      <c r="C34" s="66"/>
      <c r="D34" s="73">
        <v>4.7</v>
      </c>
      <c r="E34" s="73">
        <v>9.3000000000000007</v>
      </c>
      <c r="F34" s="73">
        <v>1.6</v>
      </c>
      <c r="G34" s="73">
        <v>109.2</v>
      </c>
      <c r="H34" s="72">
        <v>3.4</v>
      </c>
      <c r="I34" s="71"/>
    </row>
    <row r="35" spans="1:9" ht="15.75" x14ac:dyDescent="0.25">
      <c r="A35" s="115"/>
      <c r="B35" s="29" t="s">
        <v>53</v>
      </c>
      <c r="C35" s="66">
        <v>150</v>
      </c>
      <c r="D35" s="29">
        <v>2.0099999999999998</v>
      </c>
      <c r="E35" s="29">
        <v>1.21</v>
      </c>
      <c r="F35" s="29">
        <v>12.76</v>
      </c>
      <c r="G35" s="66">
        <v>78.36</v>
      </c>
      <c r="H35" s="71"/>
      <c r="I35" s="119" t="s">
        <v>54</v>
      </c>
    </row>
    <row r="36" spans="1:9" ht="15.75" hidden="1" x14ac:dyDescent="0.25">
      <c r="A36" s="115"/>
      <c r="B36" s="120" t="s">
        <v>27</v>
      </c>
      <c r="C36" s="66" t="e">
        <f>C35*#REF!/#REF!</f>
        <v>#REF!</v>
      </c>
      <c r="D36" s="73">
        <f>[2]картофель!C167</f>
        <v>0</v>
      </c>
      <c r="E36" s="73">
        <f>[2]картофель!D167</f>
        <v>0</v>
      </c>
      <c r="F36" s="73">
        <f>[2]картофель!E167</f>
        <v>0</v>
      </c>
      <c r="G36" s="73">
        <f>[2]картофель!B219</f>
        <v>0</v>
      </c>
      <c r="H36" s="71">
        <f>[2]картофель!N219</f>
        <v>0</v>
      </c>
      <c r="I36" s="71"/>
    </row>
    <row r="37" spans="1:9" ht="15.75" hidden="1" x14ac:dyDescent="0.25">
      <c r="A37" s="115"/>
      <c r="B37" s="120" t="s">
        <v>55</v>
      </c>
      <c r="C37" s="40">
        <v>74.599999999999994</v>
      </c>
      <c r="D37" s="66" t="e">
        <f>'[2]морковь (2)'!C170</f>
        <v>#VALUE!</v>
      </c>
      <c r="E37" s="66"/>
      <c r="F37" s="66" t="e">
        <f>'[2]морковь (2)'!E170</f>
        <v>#VALUE!</v>
      </c>
      <c r="G37" s="73" t="e">
        <f>'[2]морковь (2)'!B219</f>
        <v>#VALUE!</v>
      </c>
      <c r="H37" s="71" t="e">
        <f>'[2]морковь (2)'!N219</f>
        <v>#VALUE!</v>
      </c>
      <c r="I37" s="71"/>
    </row>
    <row r="38" spans="1:9" ht="15.75" hidden="1" x14ac:dyDescent="0.25">
      <c r="A38" s="115"/>
      <c r="B38" s="120" t="s">
        <v>56</v>
      </c>
      <c r="C38" s="40">
        <v>80</v>
      </c>
      <c r="D38" s="66">
        <f>'[2]лук (2)'!C168</f>
        <v>1.2599999999999998</v>
      </c>
      <c r="E38" s="66">
        <f>'[2]лук (2)'!D168</f>
        <v>0</v>
      </c>
      <c r="F38" s="66">
        <f>'[2]лук (2)'!E168</f>
        <v>8.19</v>
      </c>
      <c r="G38" s="73">
        <f>'[2]лук (2)'!B219</f>
        <v>38.74499999999999</v>
      </c>
      <c r="H38" s="71">
        <f>'[2]лук (2)'!N219</f>
        <v>9</v>
      </c>
      <c r="I38" s="71"/>
    </row>
    <row r="39" spans="1:9" ht="15.75" hidden="1" x14ac:dyDescent="0.25">
      <c r="A39" s="115"/>
      <c r="B39" s="120" t="s">
        <v>57</v>
      </c>
      <c r="C39" s="40">
        <v>86.2</v>
      </c>
      <c r="D39" s="66"/>
      <c r="E39" s="66"/>
      <c r="F39" s="66"/>
      <c r="G39" s="73"/>
      <c r="H39" s="71"/>
      <c r="I39" s="71"/>
    </row>
    <row r="40" spans="1:9" ht="15.75" hidden="1" x14ac:dyDescent="0.25">
      <c r="A40" s="115"/>
      <c r="B40" s="120" t="s">
        <v>58</v>
      </c>
      <c r="C40" s="40">
        <v>93.4</v>
      </c>
      <c r="D40" s="66"/>
      <c r="E40" s="66"/>
      <c r="F40" s="66"/>
      <c r="G40" s="73"/>
      <c r="H40" s="71"/>
      <c r="I40" s="71"/>
    </row>
    <row r="41" spans="1:9" ht="15.75" hidden="1" x14ac:dyDescent="0.25">
      <c r="A41" s="115"/>
      <c r="B41" s="120" t="s">
        <v>59</v>
      </c>
      <c r="C41" s="40"/>
      <c r="D41" s="66"/>
      <c r="E41" s="66"/>
      <c r="F41" s="66"/>
      <c r="G41" s="73"/>
      <c r="H41" s="71"/>
      <c r="I41" s="71"/>
    </row>
    <row r="42" spans="1:9" ht="15.75" hidden="1" x14ac:dyDescent="0.25">
      <c r="A42" s="115"/>
      <c r="B42" s="120" t="s">
        <v>60</v>
      </c>
      <c r="C42" s="40">
        <v>16</v>
      </c>
      <c r="D42" s="66"/>
      <c r="E42" s="66"/>
      <c r="F42" s="66"/>
      <c r="G42" s="73"/>
      <c r="H42" s="71"/>
      <c r="I42" s="71"/>
    </row>
    <row r="43" spans="1:9" ht="15.75" hidden="1" x14ac:dyDescent="0.25">
      <c r="A43" s="115"/>
      <c r="B43" s="120" t="s">
        <v>61</v>
      </c>
      <c r="C43" s="40">
        <v>17</v>
      </c>
      <c r="D43" s="66"/>
      <c r="E43" s="66"/>
      <c r="F43" s="66"/>
      <c r="G43" s="73"/>
      <c r="H43" s="71"/>
      <c r="I43" s="71"/>
    </row>
    <row r="44" spans="1:9" ht="15.75" hidden="1" x14ac:dyDescent="0.25">
      <c r="A44" s="115"/>
      <c r="B44" s="120" t="s">
        <v>62</v>
      </c>
      <c r="C44" s="40">
        <v>10</v>
      </c>
      <c r="D44" s="66" t="e">
        <f>[2]зелень!C174</f>
        <v>#VALUE!</v>
      </c>
      <c r="E44" s="66" t="e">
        <f>[2]зелень!D174</f>
        <v>#VALUE!</v>
      </c>
      <c r="F44" s="66" t="e">
        <f>[2]зелень!E174</f>
        <v>#VALUE!</v>
      </c>
      <c r="G44" s="73" t="e">
        <f>[2]зелень!B219</f>
        <v>#VALUE!</v>
      </c>
      <c r="H44" s="71" t="e">
        <f>[2]зелень!N219</f>
        <v>#VALUE!</v>
      </c>
      <c r="I44" s="71"/>
    </row>
    <row r="45" spans="1:9" ht="15.75" hidden="1" x14ac:dyDescent="0.25">
      <c r="A45" s="115"/>
      <c r="B45" s="120" t="s">
        <v>63</v>
      </c>
      <c r="C45" s="40">
        <v>2.2000000000000002</v>
      </c>
      <c r="D45" s="66" t="e">
        <f>[2]пшено!C13</f>
        <v>#VALUE!</v>
      </c>
      <c r="E45" s="66" t="e">
        <f>[2]пшено!D13</f>
        <v>#VALUE!</v>
      </c>
      <c r="F45" s="66" t="e">
        <f>[2]пшено!E13</f>
        <v>#VALUE!</v>
      </c>
      <c r="G45" s="73" t="e">
        <f>[2]пшено!B219</f>
        <v>#VALUE!</v>
      </c>
      <c r="H45" s="71"/>
      <c r="I45" s="71"/>
    </row>
    <row r="46" spans="1:9" ht="15.75" hidden="1" x14ac:dyDescent="0.25">
      <c r="A46" s="115"/>
      <c r="B46" s="120" t="s">
        <v>64</v>
      </c>
      <c r="C46" s="40">
        <v>8</v>
      </c>
      <c r="D46" s="73">
        <f>[2]смет!C50</f>
        <v>0.252</v>
      </c>
      <c r="E46" s="73">
        <f>[2]смет!D50</f>
        <v>1.8</v>
      </c>
      <c r="F46" s="73">
        <f>[2]смет!E50</f>
        <v>0.28800000000000003</v>
      </c>
      <c r="G46" s="73">
        <f>[2]смет!B219</f>
        <v>18.954000000000004</v>
      </c>
      <c r="H46" s="72">
        <f>[2]смет!N219</f>
        <v>2.6999999999999996E-2</v>
      </c>
      <c r="I46" s="71"/>
    </row>
    <row r="47" spans="1:9" ht="15.75" hidden="1" x14ac:dyDescent="0.25">
      <c r="A47" s="115"/>
      <c r="B47" s="120" t="s">
        <v>65</v>
      </c>
      <c r="C47" s="40">
        <v>8</v>
      </c>
      <c r="D47" s="66"/>
      <c r="E47" s="66"/>
      <c r="F47" s="66"/>
      <c r="G47" s="66"/>
      <c r="H47" s="71"/>
      <c r="I47" s="71"/>
    </row>
    <row r="48" spans="1:9" ht="15.75" hidden="1" x14ac:dyDescent="0.25">
      <c r="A48" s="115"/>
      <c r="B48" s="120" t="s">
        <v>66</v>
      </c>
      <c r="C48" s="40">
        <v>240</v>
      </c>
      <c r="D48" s="66"/>
      <c r="E48" s="66"/>
      <c r="F48" s="66"/>
      <c r="G48" s="66"/>
      <c r="H48" s="71"/>
      <c r="I48" s="71"/>
    </row>
    <row r="49" spans="1:9" ht="15.75" hidden="1" x14ac:dyDescent="0.25">
      <c r="A49" s="136"/>
      <c r="B49" s="156" t="s">
        <v>34</v>
      </c>
      <c r="C49" s="40" t="s">
        <v>67</v>
      </c>
      <c r="D49" s="73"/>
      <c r="E49" s="73"/>
      <c r="F49" s="73"/>
      <c r="G49" s="73"/>
      <c r="H49" s="72"/>
      <c r="I49" s="71"/>
    </row>
    <row r="50" spans="1:9" ht="15.75" hidden="1" x14ac:dyDescent="0.25">
      <c r="A50" s="136" t="s">
        <v>13</v>
      </c>
      <c r="B50" s="29"/>
      <c r="C50" s="66"/>
      <c r="D50" s="73">
        <v>2.75</v>
      </c>
      <c r="E50" s="73">
        <v>1.82</v>
      </c>
      <c r="F50" s="73">
        <v>17.7</v>
      </c>
      <c r="G50" s="73">
        <v>100.76</v>
      </c>
      <c r="H50" s="72">
        <v>17.7</v>
      </c>
      <c r="I50" s="71"/>
    </row>
    <row r="51" spans="1:9" ht="15.75" hidden="1" x14ac:dyDescent="0.25">
      <c r="A51" s="136" t="s">
        <v>13</v>
      </c>
      <c r="B51" s="29"/>
      <c r="C51" s="66"/>
      <c r="D51" s="73">
        <v>2.44</v>
      </c>
      <c r="E51" s="73">
        <v>1.62</v>
      </c>
      <c r="F51" s="73">
        <v>15.73</v>
      </c>
      <c r="G51" s="73">
        <v>89.56</v>
      </c>
      <c r="H51" s="72">
        <v>15.7</v>
      </c>
      <c r="I51" s="71"/>
    </row>
    <row r="52" spans="1:9" ht="20.25" customHeight="1" x14ac:dyDescent="0.25">
      <c r="A52" s="115"/>
      <c r="B52" s="29" t="s">
        <v>314</v>
      </c>
      <c r="C52" s="66">
        <v>50</v>
      </c>
      <c r="D52" s="29">
        <v>5.4</v>
      </c>
      <c r="E52" s="29">
        <v>4.0999999999999996</v>
      </c>
      <c r="F52" s="29">
        <v>11.45</v>
      </c>
      <c r="G52" s="66">
        <v>105</v>
      </c>
      <c r="H52" s="71"/>
      <c r="I52" s="119" t="s">
        <v>68</v>
      </c>
    </row>
    <row r="53" spans="1:9" ht="15.75" x14ac:dyDescent="0.25">
      <c r="A53" s="115"/>
      <c r="B53" s="156" t="s">
        <v>69</v>
      </c>
      <c r="C53" s="112">
        <v>80</v>
      </c>
      <c r="D53" s="73">
        <v>1.6</v>
      </c>
      <c r="E53" s="184">
        <v>2.14</v>
      </c>
      <c r="F53" s="184">
        <v>6.36</v>
      </c>
      <c r="G53" s="73">
        <v>60</v>
      </c>
      <c r="H53" s="71"/>
      <c r="I53" s="71">
        <v>708</v>
      </c>
    </row>
    <row r="54" spans="1:9" ht="15.75" hidden="1" x14ac:dyDescent="0.25">
      <c r="A54" s="115" t="s">
        <v>13</v>
      </c>
      <c r="B54" s="156"/>
      <c r="C54" s="112"/>
      <c r="D54" s="73" t="e">
        <f>D52+#REF!+D53</f>
        <v>#REF!</v>
      </c>
      <c r="E54" s="73" t="e">
        <f>E52+#REF!+E53</f>
        <v>#REF!</v>
      </c>
      <c r="F54" s="73" t="e">
        <f>F52+#REF!+F53</f>
        <v>#REF!</v>
      </c>
      <c r="G54" s="73" t="e">
        <f>G52+#REF!+G53</f>
        <v>#REF!</v>
      </c>
      <c r="H54" s="72">
        <v>0</v>
      </c>
      <c r="I54" s="71"/>
    </row>
    <row r="55" spans="1:9" ht="17.25" customHeight="1" x14ac:dyDescent="0.25">
      <c r="A55" s="115"/>
      <c r="B55" s="29" t="s">
        <v>311</v>
      </c>
      <c r="C55" s="112">
        <v>150</v>
      </c>
      <c r="D55" s="156">
        <v>0.05</v>
      </c>
      <c r="E55" s="156">
        <v>0.01</v>
      </c>
      <c r="F55" s="156">
        <v>7.78</v>
      </c>
      <c r="G55" s="156">
        <v>31.7</v>
      </c>
      <c r="H55" s="72"/>
      <c r="I55" s="71">
        <v>133</v>
      </c>
    </row>
    <row r="56" spans="1:9" ht="15.75" hidden="1" x14ac:dyDescent="0.25">
      <c r="A56" s="115"/>
      <c r="B56" s="53" t="s">
        <v>71</v>
      </c>
      <c r="C56" s="112">
        <v>17</v>
      </c>
      <c r="D56" s="73"/>
      <c r="E56" s="73"/>
      <c r="F56" s="73"/>
      <c r="G56" s="73"/>
      <c r="H56" s="72"/>
      <c r="I56" s="71"/>
    </row>
    <row r="57" spans="1:9" ht="15.75" hidden="1" x14ac:dyDescent="0.25">
      <c r="A57" s="115"/>
      <c r="B57" s="53" t="s">
        <v>72</v>
      </c>
      <c r="C57" s="112">
        <v>17</v>
      </c>
      <c r="D57" s="73"/>
      <c r="E57" s="73"/>
      <c r="F57" s="73"/>
      <c r="G57" s="73"/>
      <c r="H57" s="72"/>
      <c r="I57" s="71"/>
    </row>
    <row r="58" spans="1:9" ht="15.75" hidden="1" x14ac:dyDescent="0.25">
      <c r="A58" s="115"/>
      <c r="B58" s="53" t="s">
        <v>73</v>
      </c>
      <c r="C58" s="112">
        <v>17</v>
      </c>
      <c r="D58" s="73"/>
      <c r="E58" s="73"/>
      <c r="F58" s="73"/>
      <c r="G58" s="73"/>
      <c r="H58" s="72"/>
      <c r="I58" s="71"/>
    </row>
    <row r="59" spans="1:9" ht="15.75" hidden="1" x14ac:dyDescent="0.25">
      <c r="A59" s="115"/>
      <c r="B59" s="53" t="s">
        <v>74</v>
      </c>
      <c r="C59" s="112">
        <v>17</v>
      </c>
      <c r="D59" s="73"/>
      <c r="E59" s="73"/>
      <c r="F59" s="73"/>
      <c r="G59" s="73"/>
      <c r="H59" s="72"/>
      <c r="I59" s="71"/>
    </row>
    <row r="60" spans="1:9" ht="15.75" hidden="1" x14ac:dyDescent="0.25">
      <c r="A60" s="115"/>
      <c r="B60" s="53" t="s">
        <v>75</v>
      </c>
      <c r="C60" s="112">
        <v>17</v>
      </c>
      <c r="D60" s="73"/>
      <c r="E60" s="73"/>
      <c r="F60" s="73"/>
      <c r="G60" s="73"/>
      <c r="H60" s="72"/>
      <c r="I60" s="71"/>
    </row>
    <row r="61" spans="1:9" ht="15.75" hidden="1" x14ac:dyDescent="0.25">
      <c r="A61" s="115"/>
      <c r="B61" s="53" t="s">
        <v>76</v>
      </c>
      <c r="C61" s="112">
        <v>17</v>
      </c>
      <c r="D61" s="73"/>
      <c r="E61" s="73"/>
      <c r="F61" s="73"/>
      <c r="G61" s="73"/>
      <c r="H61" s="72"/>
      <c r="I61" s="71"/>
    </row>
    <row r="62" spans="1:9" ht="15.75" hidden="1" x14ac:dyDescent="0.25">
      <c r="A62" s="115"/>
      <c r="B62" s="53" t="s">
        <v>77</v>
      </c>
      <c r="C62" s="112">
        <v>9</v>
      </c>
      <c r="D62" s="73"/>
      <c r="E62" s="73"/>
      <c r="F62" s="73"/>
      <c r="G62" s="73"/>
      <c r="H62" s="72"/>
      <c r="I62" s="71"/>
    </row>
    <row r="63" spans="1:9" ht="15.75" hidden="1" x14ac:dyDescent="0.25">
      <c r="A63" s="115"/>
      <c r="B63" s="53" t="s">
        <v>78</v>
      </c>
      <c r="C63" s="112">
        <v>143</v>
      </c>
      <c r="D63" s="73"/>
      <c r="E63" s="73"/>
      <c r="F63" s="73"/>
      <c r="G63" s="73"/>
      <c r="H63" s="72"/>
      <c r="I63" s="71"/>
    </row>
    <row r="64" spans="1:9" ht="15.75" hidden="1" x14ac:dyDescent="0.25">
      <c r="A64" s="115" t="s">
        <v>13</v>
      </c>
      <c r="B64" s="40"/>
      <c r="C64" s="112"/>
      <c r="D64" s="73">
        <v>0.83</v>
      </c>
      <c r="E64" s="73">
        <v>0</v>
      </c>
      <c r="F64" s="73">
        <v>18.559999999999999</v>
      </c>
      <c r="G64" s="73">
        <v>79.489999999999995</v>
      </c>
      <c r="H64" s="72">
        <v>0.3</v>
      </c>
      <c r="I64" s="71"/>
    </row>
    <row r="65" spans="1:9" ht="15.75" hidden="1" x14ac:dyDescent="0.25">
      <c r="A65" s="115"/>
      <c r="B65" s="164"/>
      <c r="C65" s="66"/>
      <c r="D65" s="73">
        <v>16.97</v>
      </c>
      <c r="E65" s="73">
        <v>19.07</v>
      </c>
      <c r="F65" s="73">
        <v>26.35</v>
      </c>
      <c r="G65" s="73">
        <v>313.74</v>
      </c>
      <c r="H65" s="72">
        <v>84.61</v>
      </c>
      <c r="I65" s="71"/>
    </row>
    <row r="66" spans="1:9" ht="15.75" hidden="1" x14ac:dyDescent="0.25">
      <c r="A66" s="115"/>
      <c r="B66" s="29"/>
      <c r="C66" s="66"/>
      <c r="D66" s="66">
        <v>0.9</v>
      </c>
      <c r="E66" s="66">
        <v>0</v>
      </c>
      <c r="F66" s="66">
        <v>24.66</v>
      </c>
      <c r="G66" s="73">
        <v>104.8</v>
      </c>
      <c r="H66" s="71">
        <v>7.2</v>
      </c>
      <c r="I66" s="71"/>
    </row>
    <row r="67" spans="1:9" ht="15.75" x14ac:dyDescent="0.25">
      <c r="A67" s="115"/>
      <c r="B67" s="29" t="s">
        <v>50</v>
      </c>
      <c r="C67" s="66">
        <v>15</v>
      </c>
      <c r="D67" s="40">
        <v>1.1399999999999999</v>
      </c>
      <c r="E67" s="40">
        <v>0.09</v>
      </c>
      <c r="F67" s="40">
        <v>7.85</v>
      </c>
      <c r="G67" s="40">
        <v>34.950000000000003</v>
      </c>
      <c r="H67" s="66"/>
      <c r="I67" s="119" t="s">
        <v>36</v>
      </c>
    </row>
    <row r="68" spans="1:9" ht="15.75" hidden="1" x14ac:dyDescent="0.25">
      <c r="A68" s="115"/>
      <c r="B68" s="115" t="s">
        <v>37</v>
      </c>
      <c r="C68" s="71" t="e">
        <f>C67*#REF!/#REF!</f>
        <v>#REF!</v>
      </c>
      <c r="D68" s="40">
        <v>1.95</v>
      </c>
      <c r="E68" s="40">
        <v>0.33</v>
      </c>
      <c r="F68" s="40">
        <v>12.03</v>
      </c>
      <c r="G68" s="40">
        <v>57</v>
      </c>
      <c r="H68" s="71"/>
      <c r="I68" s="71"/>
    </row>
    <row r="69" spans="1:9" ht="15.75" hidden="1" x14ac:dyDescent="0.25">
      <c r="A69" s="115"/>
      <c r="B69" s="115" t="s">
        <v>38</v>
      </c>
      <c r="C69" s="71" t="e">
        <f>C68*#REF!/#REF!</f>
        <v>#REF!</v>
      </c>
      <c r="D69" s="40">
        <v>1.1399999999999999</v>
      </c>
      <c r="E69" s="40">
        <v>0.09</v>
      </c>
      <c r="F69" s="40">
        <v>7.85</v>
      </c>
      <c r="G69" s="40">
        <v>34.950000000000003</v>
      </c>
      <c r="H69" s="71"/>
      <c r="I69" s="71"/>
    </row>
    <row r="70" spans="1:9" ht="15.75" hidden="1" x14ac:dyDescent="0.25">
      <c r="A70" s="115" t="s">
        <v>13</v>
      </c>
      <c r="B70" s="115"/>
      <c r="C70" s="71"/>
      <c r="D70" s="40">
        <v>1.95</v>
      </c>
      <c r="E70" s="40">
        <v>0.33</v>
      </c>
      <c r="F70" s="40">
        <v>12.03</v>
      </c>
      <c r="G70" s="40">
        <v>57</v>
      </c>
      <c r="H70" s="71"/>
      <c r="I70" s="71"/>
    </row>
    <row r="71" spans="1:9" ht="15.75" hidden="1" x14ac:dyDescent="0.25">
      <c r="A71" s="115"/>
      <c r="B71" s="115"/>
      <c r="C71" s="71"/>
      <c r="D71" s="40">
        <v>1.1399999999999999</v>
      </c>
      <c r="E71" s="40">
        <v>0.09</v>
      </c>
      <c r="F71" s="40">
        <v>7.85</v>
      </c>
      <c r="G71" s="40">
        <v>34.950000000000003</v>
      </c>
      <c r="H71" s="71"/>
      <c r="I71" s="71"/>
    </row>
    <row r="72" spans="1:9" ht="15.75" x14ac:dyDescent="0.25">
      <c r="A72" s="115"/>
      <c r="B72" s="29" t="s">
        <v>275</v>
      </c>
      <c r="C72" s="66">
        <v>20</v>
      </c>
      <c r="D72" s="40">
        <v>1.3</v>
      </c>
      <c r="E72" s="40">
        <v>0.21</v>
      </c>
      <c r="F72" s="156">
        <v>6.68</v>
      </c>
      <c r="G72" s="40">
        <v>38</v>
      </c>
      <c r="H72" s="66"/>
      <c r="I72" s="121" t="s">
        <v>36</v>
      </c>
    </row>
    <row r="73" spans="1:9" ht="22.15" customHeight="1" x14ac:dyDescent="0.25">
      <c r="A73" s="115" t="s">
        <v>39</v>
      </c>
      <c r="B73" s="115"/>
      <c r="C73" s="113">
        <f>C32+C35+C52+C53+C55+C67+C72</f>
        <v>465</v>
      </c>
      <c r="D73" s="72">
        <f>D32+D35+D52+D53+D55+D67+D72</f>
        <v>11.500000000000002</v>
      </c>
      <c r="E73" s="72">
        <f>E32+E35+E52+E53+E55+E67+E72</f>
        <v>7.7599999999999989</v>
      </c>
      <c r="F73" s="72">
        <f>F32+F35+F52+F53+F55+F72+F67</f>
        <v>52.88</v>
      </c>
      <c r="G73" s="72">
        <v>348.01</v>
      </c>
      <c r="H73" s="71"/>
      <c r="I73" s="71"/>
    </row>
    <row r="74" spans="1:9" ht="21" customHeight="1" x14ac:dyDescent="0.25">
      <c r="A74" s="136" t="s">
        <v>40</v>
      </c>
      <c r="B74" s="29" t="s">
        <v>284</v>
      </c>
      <c r="C74" s="135">
        <v>20</v>
      </c>
      <c r="D74" s="156">
        <v>2.54</v>
      </c>
      <c r="E74" s="156">
        <v>2.2999999999999998</v>
      </c>
      <c r="F74" s="156">
        <v>0.14000000000000001</v>
      </c>
      <c r="G74" s="40">
        <v>31.5</v>
      </c>
      <c r="H74" s="71">
        <f>'3 день'!H22</f>
        <v>133.11000000000001</v>
      </c>
      <c r="I74" s="116">
        <v>78</v>
      </c>
    </row>
    <row r="75" spans="1:9" ht="15.75" hidden="1" x14ac:dyDescent="0.25">
      <c r="A75" s="115"/>
      <c r="B75" s="120" t="s">
        <v>79</v>
      </c>
      <c r="C75" s="40">
        <v>90</v>
      </c>
      <c r="D75" s="66"/>
      <c r="E75" s="66"/>
      <c r="F75" s="66"/>
      <c r="G75" s="73"/>
      <c r="H75" s="71"/>
      <c r="I75" s="71"/>
    </row>
    <row r="76" spans="1:9" ht="15.75" hidden="1" x14ac:dyDescent="0.25">
      <c r="A76" s="115"/>
      <c r="B76" s="120" t="s">
        <v>80</v>
      </c>
      <c r="C76" s="40">
        <v>80</v>
      </c>
      <c r="D76" s="66"/>
      <c r="E76" s="66"/>
      <c r="F76" s="66"/>
      <c r="G76" s="66"/>
      <c r="H76" s="71"/>
      <c r="I76" s="71"/>
    </row>
    <row r="77" spans="1:9" ht="15.75" hidden="1" x14ac:dyDescent="0.25">
      <c r="A77" s="115"/>
      <c r="B77" s="120" t="s">
        <v>81</v>
      </c>
      <c r="C77" s="40">
        <v>40</v>
      </c>
      <c r="D77" s="66"/>
      <c r="E77" s="66"/>
      <c r="F77" s="73"/>
      <c r="G77" s="73"/>
      <c r="H77" s="71"/>
      <c r="I77" s="71"/>
    </row>
    <row r="78" spans="1:9" ht="15.75" hidden="1" x14ac:dyDescent="0.25">
      <c r="A78" s="115" t="s">
        <v>13</v>
      </c>
      <c r="B78" s="54"/>
      <c r="C78" s="66"/>
      <c r="D78" s="66">
        <v>19.600000000000001</v>
      </c>
      <c r="E78" s="66">
        <f>E79/100*C16</f>
        <v>7.0279999999999996</v>
      </c>
      <c r="F78" s="66">
        <v>43.1</v>
      </c>
      <c r="G78" s="66">
        <f>G79/100*C16</f>
        <v>218.12</v>
      </c>
      <c r="H78" s="71">
        <f>H79/100*C16</f>
        <v>1.1479999999999999</v>
      </c>
      <c r="I78" s="71"/>
    </row>
    <row r="79" spans="1:9" ht="15.75" hidden="1" x14ac:dyDescent="0.25">
      <c r="A79" s="115"/>
      <c r="B79" s="54"/>
      <c r="C79" s="66"/>
      <c r="D79" s="66">
        <v>5.3</v>
      </c>
      <c r="E79" s="66">
        <v>5.0199999999999996</v>
      </c>
      <c r="F79" s="73">
        <v>36.24</v>
      </c>
      <c r="G79" s="73">
        <v>155.80000000000001</v>
      </c>
      <c r="H79" s="71">
        <v>0.82</v>
      </c>
      <c r="I79" s="71"/>
    </row>
    <row r="80" spans="1:9" ht="15.75" x14ac:dyDescent="0.25">
      <c r="A80" s="115"/>
      <c r="B80" s="40" t="s">
        <v>288</v>
      </c>
      <c r="C80" s="40">
        <v>150</v>
      </c>
      <c r="D80" s="66">
        <v>0.1</v>
      </c>
      <c r="E80" s="66">
        <v>0</v>
      </c>
      <c r="F80" s="66">
        <v>8.9</v>
      </c>
      <c r="G80" s="66">
        <v>36.5</v>
      </c>
      <c r="H80" s="115"/>
      <c r="I80" s="122">
        <v>132</v>
      </c>
    </row>
    <row r="81" spans="1:9" ht="16.149999999999999" customHeight="1" x14ac:dyDescent="0.25">
      <c r="A81" s="115"/>
      <c r="B81" s="54" t="s">
        <v>317</v>
      </c>
      <c r="C81" s="66">
        <v>30</v>
      </c>
      <c r="D81" s="120">
        <v>1.89</v>
      </c>
      <c r="E81" s="156">
        <v>6.83</v>
      </c>
      <c r="F81" s="156">
        <v>11.17</v>
      </c>
      <c r="G81" s="156">
        <v>89.75</v>
      </c>
      <c r="H81" s="71"/>
      <c r="I81" s="71" t="s">
        <v>280</v>
      </c>
    </row>
    <row r="82" spans="1:9" ht="15.75" hidden="1" x14ac:dyDescent="0.25">
      <c r="A82" s="115"/>
      <c r="B82" s="96" t="s">
        <v>82</v>
      </c>
      <c r="C82" s="71" t="e">
        <f>C80*#REF!/#REF!</f>
        <v>#REF!</v>
      </c>
      <c r="D82" s="72"/>
      <c r="E82" s="72"/>
      <c r="F82" s="72"/>
      <c r="G82" s="72"/>
      <c r="H82" s="72"/>
      <c r="I82" s="71"/>
    </row>
    <row r="83" spans="1:9" ht="15.75" hidden="1" x14ac:dyDescent="0.25">
      <c r="A83" s="136"/>
      <c r="B83" s="96" t="s">
        <v>83</v>
      </c>
      <c r="C83" s="113" t="e">
        <f>C82*#REF!/#REF!</f>
        <v>#REF!</v>
      </c>
      <c r="D83" s="71"/>
      <c r="E83" s="71"/>
      <c r="F83" s="71"/>
      <c r="G83" s="114"/>
      <c r="H83" s="71"/>
      <c r="I83" s="71"/>
    </row>
    <row r="84" spans="1:9" ht="15.75" hidden="1" x14ac:dyDescent="0.25">
      <c r="A84" s="136"/>
      <c r="B84" s="96" t="s">
        <v>18</v>
      </c>
      <c r="C84" s="113" t="e">
        <f>C83*#REF!/#REF!</f>
        <v>#REF!</v>
      </c>
      <c r="D84" s="71"/>
      <c r="E84" s="71"/>
      <c r="F84" s="71"/>
      <c r="G84" s="114"/>
      <c r="H84" s="71"/>
      <c r="I84" s="71"/>
    </row>
    <row r="85" spans="1:9" ht="15.75" hidden="1" x14ac:dyDescent="0.25">
      <c r="A85" s="115"/>
      <c r="B85" s="96" t="s">
        <v>84</v>
      </c>
      <c r="C85" s="71" t="e">
        <f>C83*#REF!/#REF!</f>
        <v>#REF!</v>
      </c>
      <c r="D85" s="71"/>
      <c r="E85" s="71"/>
      <c r="F85" s="71"/>
      <c r="G85" s="71"/>
      <c r="H85" s="71"/>
      <c r="I85" s="71"/>
    </row>
    <row r="86" spans="1:9" ht="15.75" hidden="1" x14ac:dyDescent="0.25">
      <c r="A86" s="115" t="s">
        <v>13</v>
      </c>
      <c r="B86" s="96"/>
      <c r="C86" s="71"/>
      <c r="D86" s="72">
        <v>0.1</v>
      </c>
      <c r="E86" s="72">
        <v>0</v>
      </c>
      <c r="F86" s="72">
        <v>7.8</v>
      </c>
      <c r="G86" s="72">
        <v>31.72</v>
      </c>
      <c r="H86" s="71"/>
      <c r="I86" s="71"/>
    </row>
    <row r="87" spans="1:9" ht="15.75" x14ac:dyDescent="0.25">
      <c r="A87" s="96" t="s">
        <v>41</v>
      </c>
      <c r="B87" s="174"/>
      <c r="C87" s="245">
        <f>C74+C80+C81</f>
        <v>200</v>
      </c>
      <c r="D87" s="246">
        <f>D81+D80+D74</f>
        <v>4.53</v>
      </c>
      <c r="E87" s="246">
        <f>E74+E80+E81</f>
        <v>9.129999999999999</v>
      </c>
      <c r="F87" s="246">
        <f>F74+F80+F81</f>
        <v>20.21</v>
      </c>
      <c r="G87" s="246">
        <f>G74+G80+G81</f>
        <v>157.75</v>
      </c>
      <c r="H87" s="72">
        <f>C80*3.25/200</f>
        <v>2.4375</v>
      </c>
      <c r="I87" s="71"/>
    </row>
    <row r="88" spans="1:9" ht="21" customHeight="1" x14ac:dyDescent="0.25">
      <c r="A88" s="322" t="s">
        <v>85</v>
      </c>
      <c r="B88" s="322"/>
      <c r="C88" s="71">
        <v>1085</v>
      </c>
      <c r="D88" s="114">
        <f>D29+D31+D73+D87</f>
        <v>38.57</v>
      </c>
      <c r="E88" s="114">
        <f>E29+E31+E73+E87</f>
        <v>46.75</v>
      </c>
      <c r="F88" s="114">
        <f>F29+F31+F73+F87</f>
        <v>141.34</v>
      </c>
      <c r="G88" s="114">
        <v>1134.48</v>
      </c>
      <c r="H88" s="114">
        <f>H14+H20+H27+E31+H33+H51+H54+H64+H70+H79+H87</f>
        <v>20.0975</v>
      </c>
      <c r="I88" s="71"/>
    </row>
    <row r="89" spans="1:9" x14ac:dyDescent="0.25">
      <c r="A89" s="173"/>
      <c r="B89" s="173"/>
      <c r="C89" s="173">
        <v>1000</v>
      </c>
      <c r="D89" s="166">
        <v>31.5</v>
      </c>
      <c r="E89" s="167">
        <v>35.25</v>
      </c>
      <c r="F89" s="167">
        <v>152.25</v>
      </c>
      <c r="G89" s="167">
        <v>1050</v>
      </c>
      <c r="H89" s="173"/>
      <c r="I89" s="247"/>
    </row>
    <row r="90" spans="1:9" x14ac:dyDescent="0.25">
      <c r="A90" s="174"/>
      <c r="B90" s="174"/>
      <c r="C90" s="174"/>
      <c r="D90" s="201">
        <f>D89-D88</f>
        <v>-7.07</v>
      </c>
      <c r="E90" s="201">
        <f t="shared" ref="E90:G90" si="0">E89-E88</f>
        <v>-11.5</v>
      </c>
      <c r="F90" s="201">
        <f t="shared" si="0"/>
        <v>10.909999999999997</v>
      </c>
      <c r="G90" s="201">
        <f t="shared" si="0"/>
        <v>-84.480000000000018</v>
      </c>
      <c r="H90" s="174"/>
      <c r="I90" s="241"/>
    </row>
    <row r="91" spans="1:9" x14ac:dyDescent="0.25">
      <c r="A91" s="174"/>
      <c r="B91" s="174"/>
      <c r="C91" s="174"/>
      <c r="D91" s="202">
        <f>D88/D89</f>
        <v>1.2244444444444444</v>
      </c>
      <c r="E91" s="202">
        <f t="shared" ref="E91:G91" si="1">E88/E89</f>
        <v>1.3262411347517731</v>
      </c>
      <c r="F91" s="202">
        <f t="shared" si="1"/>
        <v>0.92834154351395737</v>
      </c>
      <c r="G91" s="202">
        <f t="shared" si="1"/>
        <v>1.0804571428571428</v>
      </c>
      <c r="H91" s="174"/>
      <c r="I91" s="241"/>
    </row>
  </sheetData>
  <mergeCells count="11">
    <mergeCell ref="A1:I1"/>
    <mergeCell ref="A3:I3"/>
    <mergeCell ref="A2:I2"/>
    <mergeCell ref="A88:B88"/>
    <mergeCell ref="A4:A5"/>
    <mergeCell ref="B4:B5"/>
    <mergeCell ref="C4:C5"/>
    <mergeCell ref="D4:F4"/>
    <mergeCell ref="G4:G5"/>
    <mergeCell ref="H4:H5"/>
    <mergeCell ref="I4:I5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9"/>
  <sheetViews>
    <sheetView workbookViewId="0">
      <selection activeCell="B76" sqref="B76"/>
    </sheetView>
  </sheetViews>
  <sheetFormatPr defaultColWidth="9.140625" defaultRowHeight="15" x14ac:dyDescent="0.25"/>
  <cols>
    <col min="1" max="1" width="22.42578125" style="16" customWidth="1"/>
    <col min="2" max="2" width="32.5703125" style="15" customWidth="1"/>
    <col min="3" max="3" width="11" style="15" customWidth="1"/>
    <col min="4" max="4" width="13.140625" style="18" hidden="1" customWidth="1"/>
    <col min="5" max="5" width="13.42578125" style="19" bestFit="1" customWidth="1"/>
    <col min="6" max="6" width="13.140625" style="19" customWidth="1"/>
    <col min="7" max="7" width="13.42578125" style="19" bestFit="1" customWidth="1"/>
    <col min="8" max="8" width="14" style="19" customWidth="1"/>
    <col min="9" max="9" width="0" style="19" hidden="1" customWidth="1"/>
    <col min="10" max="10" width="9.7109375" style="17" bestFit="1" customWidth="1"/>
    <col min="11" max="16384" width="9.140625" style="15"/>
  </cols>
  <sheetData>
    <row r="1" spans="1:10" ht="15.75" x14ac:dyDescent="0.25">
      <c r="A1" s="20"/>
      <c r="B1" s="329" t="s">
        <v>86</v>
      </c>
      <c r="C1" s="329"/>
      <c r="D1" s="329"/>
      <c r="E1" s="329"/>
      <c r="F1" s="329"/>
      <c r="G1" s="329"/>
      <c r="H1" s="329"/>
      <c r="I1" s="329"/>
      <c r="J1" s="329"/>
    </row>
    <row r="2" spans="1:10" ht="15.75" x14ac:dyDescent="0.25">
      <c r="A2" s="329" t="s">
        <v>281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ht="15.75" x14ac:dyDescent="0.25">
      <c r="A3" s="331" t="s">
        <v>87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0" ht="15.75" x14ac:dyDescent="0.25">
      <c r="A4" s="332" t="s">
        <v>1</v>
      </c>
      <c r="B4" s="333" t="s">
        <v>2</v>
      </c>
      <c r="C4" s="333" t="s">
        <v>3</v>
      </c>
      <c r="D4" s="208"/>
      <c r="E4" s="333" t="s">
        <v>4</v>
      </c>
      <c r="F4" s="333"/>
      <c r="G4" s="333"/>
      <c r="H4" s="333" t="s">
        <v>5</v>
      </c>
      <c r="I4" s="333" t="s">
        <v>6</v>
      </c>
      <c r="J4" s="334" t="s">
        <v>7</v>
      </c>
    </row>
    <row r="5" spans="1:10" ht="15.75" x14ac:dyDescent="0.25">
      <c r="A5" s="332"/>
      <c r="B5" s="333"/>
      <c r="C5" s="333"/>
      <c r="D5" s="208"/>
      <c r="E5" s="185" t="s">
        <v>88</v>
      </c>
      <c r="F5" s="185" t="s">
        <v>89</v>
      </c>
      <c r="G5" s="185" t="s">
        <v>90</v>
      </c>
      <c r="H5" s="333"/>
      <c r="I5" s="333"/>
      <c r="J5" s="334"/>
    </row>
    <row r="6" spans="1:10" ht="18.75" customHeight="1" x14ac:dyDescent="0.25">
      <c r="A6" s="209" t="s">
        <v>91</v>
      </c>
      <c r="B6" s="185"/>
      <c r="C6" s="185"/>
      <c r="D6" s="208"/>
      <c r="E6" s="185"/>
      <c r="F6" s="185"/>
      <c r="G6" s="185"/>
      <c r="H6" s="185"/>
      <c r="I6" s="185"/>
      <c r="J6" s="210"/>
    </row>
    <row r="7" spans="1:10" ht="18.75" customHeight="1" x14ac:dyDescent="0.25">
      <c r="A7" s="209" t="s">
        <v>11</v>
      </c>
      <c r="B7" s="185" t="s">
        <v>279</v>
      </c>
      <c r="C7" s="231">
        <v>150</v>
      </c>
      <c r="D7" s="208">
        <v>250</v>
      </c>
      <c r="E7" s="185">
        <v>4.8499999999999996</v>
      </c>
      <c r="F7" s="185">
        <v>5.0199999999999996</v>
      </c>
      <c r="G7" s="185">
        <v>19.11</v>
      </c>
      <c r="H7" s="185">
        <v>131.63</v>
      </c>
      <c r="I7" s="100"/>
      <c r="J7" s="211">
        <v>3.11</v>
      </c>
    </row>
    <row r="8" spans="1:10" ht="15.75" hidden="1" x14ac:dyDescent="0.25">
      <c r="A8" s="233"/>
      <c r="B8" s="226" t="s">
        <v>33</v>
      </c>
      <c r="C8" s="231">
        <f>C7*D8/D7</f>
        <v>150</v>
      </c>
      <c r="D8" s="208">
        <v>250</v>
      </c>
      <c r="E8" s="100" t="e">
        <f>#REF!</f>
        <v>#REF!</v>
      </c>
      <c r="F8" s="100" t="e">
        <f>#REF!</f>
        <v>#REF!</v>
      </c>
      <c r="G8" s="100" t="e">
        <f>#REF!</f>
        <v>#REF!</v>
      </c>
      <c r="H8" s="100" t="e">
        <f>#REF!</f>
        <v>#REF!</v>
      </c>
      <c r="I8" s="100" t="e">
        <f>#REF!</f>
        <v>#REF!</v>
      </c>
      <c r="J8" s="212"/>
    </row>
    <row r="9" spans="1:10" ht="15.75" hidden="1" x14ac:dyDescent="0.25">
      <c r="A9" s="209"/>
      <c r="B9" s="226" t="s">
        <v>92</v>
      </c>
      <c r="C9" s="231">
        <f t="shared" ref="C9:C11" si="0">C8*D9/D8</f>
        <v>15</v>
      </c>
      <c r="D9" s="208">
        <v>25</v>
      </c>
      <c r="E9" s="100" t="e">
        <f>#REF!</f>
        <v>#REF!</v>
      </c>
      <c r="F9" s="100" t="e">
        <f>#REF!</f>
        <v>#REF!</v>
      </c>
      <c r="G9" s="100" t="e">
        <f>#REF!</f>
        <v>#REF!</v>
      </c>
      <c r="H9" s="100" t="e">
        <f>#REF!</f>
        <v>#REF!</v>
      </c>
      <c r="I9" s="100"/>
      <c r="J9" s="212"/>
    </row>
    <row r="10" spans="1:10" ht="15.75" hidden="1" x14ac:dyDescent="0.25">
      <c r="A10" s="209"/>
      <c r="B10" s="226" t="s">
        <v>18</v>
      </c>
      <c r="C10" s="231">
        <f t="shared" si="0"/>
        <v>7.5</v>
      </c>
      <c r="D10" s="208">
        <v>12.5</v>
      </c>
      <c r="E10" s="100" t="e">
        <f>#REF!</f>
        <v>#REF!</v>
      </c>
      <c r="F10" s="100" t="e">
        <f>#REF!</f>
        <v>#REF!</v>
      </c>
      <c r="G10" s="100" t="e">
        <f>#REF!</f>
        <v>#REF!</v>
      </c>
      <c r="H10" s="100" t="e">
        <f>#REF!</f>
        <v>#REF!</v>
      </c>
      <c r="I10" s="100"/>
      <c r="J10" s="212"/>
    </row>
    <row r="11" spans="1:10" ht="15.75" hidden="1" x14ac:dyDescent="0.25">
      <c r="A11" s="209"/>
      <c r="B11" s="226" t="s">
        <v>93</v>
      </c>
      <c r="C11" s="231">
        <f t="shared" si="0"/>
        <v>3.75</v>
      </c>
      <c r="D11" s="208">
        <v>6.25</v>
      </c>
      <c r="E11" s="100"/>
      <c r="F11" s="100"/>
      <c r="G11" s="100"/>
      <c r="H11" s="100"/>
      <c r="I11" s="100"/>
      <c r="J11" s="212"/>
    </row>
    <row r="12" spans="1:10" ht="15.75" hidden="1" x14ac:dyDescent="0.25">
      <c r="A12" s="209"/>
      <c r="B12" s="226"/>
      <c r="C12" s="231"/>
      <c r="D12" s="208"/>
      <c r="E12" s="213" t="e">
        <f>SUM(E7:E10)</f>
        <v>#REF!</v>
      </c>
      <c r="F12" s="213" t="e">
        <f t="shared" ref="F12:I12" si="1">SUM(F7:F10)</f>
        <v>#REF!</v>
      </c>
      <c r="G12" s="213" t="e">
        <f t="shared" si="1"/>
        <v>#REF!</v>
      </c>
      <c r="H12" s="213" t="e">
        <f t="shared" si="1"/>
        <v>#REF!</v>
      </c>
      <c r="I12" s="213" t="e">
        <f t="shared" si="1"/>
        <v>#REF!</v>
      </c>
      <c r="J12" s="212"/>
    </row>
    <row r="13" spans="1:10" ht="15.75" hidden="1" x14ac:dyDescent="0.25">
      <c r="A13" s="232" t="s">
        <v>13</v>
      </c>
      <c r="B13" s="185"/>
      <c r="C13" s="185"/>
      <c r="D13" s="208"/>
      <c r="E13" s="213">
        <v>6.84</v>
      </c>
      <c r="F13" s="213">
        <v>5.9939999999999998</v>
      </c>
      <c r="G13" s="213">
        <v>29.376000000000001</v>
      </c>
      <c r="H13" s="213">
        <v>204.23</v>
      </c>
      <c r="I13" s="213">
        <v>2.34</v>
      </c>
      <c r="J13" s="212"/>
    </row>
    <row r="14" spans="1:10" ht="15.75" x14ac:dyDescent="0.25">
      <c r="A14" s="232"/>
      <c r="B14" s="214" t="s">
        <v>270</v>
      </c>
      <c r="C14" s="214">
        <v>37</v>
      </c>
      <c r="D14" s="209">
        <f>D15+D16</f>
        <v>38</v>
      </c>
      <c r="E14" s="40">
        <v>2.34</v>
      </c>
      <c r="F14" s="40">
        <v>8.43</v>
      </c>
      <c r="G14" s="156">
        <v>13.78</v>
      </c>
      <c r="H14" s="40">
        <v>110.7</v>
      </c>
      <c r="I14" s="71"/>
      <c r="J14" s="71" t="s">
        <v>280</v>
      </c>
    </row>
    <row r="15" spans="1:10" ht="15.75" hidden="1" x14ac:dyDescent="0.25">
      <c r="A15" s="232"/>
      <c r="B15" s="214" t="s">
        <v>14</v>
      </c>
      <c r="C15" s="214">
        <v>30</v>
      </c>
      <c r="D15" s="214">
        <v>30</v>
      </c>
      <c r="E15" s="215"/>
      <c r="F15" s="216"/>
      <c r="G15" s="216"/>
      <c r="H15" s="216"/>
      <c r="I15" s="215"/>
      <c r="J15" s="217"/>
    </row>
    <row r="16" spans="1:10" ht="15.75" hidden="1" x14ac:dyDescent="0.25">
      <c r="A16" s="232"/>
      <c r="B16" s="214" t="s">
        <v>15</v>
      </c>
      <c r="C16" s="214">
        <v>10</v>
      </c>
      <c r="D16" s="214">
        <v>8</v>
      </c>
      <c r="E16" s="215"/>
      <c r="F16" s="215"/>
      <c r="G16" s="215"/>
      <c r="H16" s="215"/>
      <c r="I16" s="215"/>
      <c r="J16" s="217"/>
    </row>
    <row r="17" spans="1:10" ht="15.75" hidden="1" x14ac:dyDescent="0.25">
      <c r="A17" s="232"/>
      <c r="B17" s="214"/>
      <c r="C17" s="214"/>
      <c r="D17" s="214"/>
      <c r="E17" s="217">
        <v>3.09</v>
      </c>
      <c r="F17" s="218">
        <v>8.5</v>
      </c>
      <c r="G17" s="218">
        <v>19.52</v>
      </c>
      <c r="H17" s="218">
        <v>172.4</v>
      </c>
      <c r="I17" s="215"/>
      <c r="J17" s="217"/>
    </row>
    <row r="18" spans="1:10" ht="15.75" hidden="1" x14ac:dyDescent="0.25">
      <c r="A18" s="232" t="s">
        <v>13</v>
      </c>
      <c r="B18" s="214"/>
      <c r="C18" s="214"/>
      <c r="D18" s="214"/>
      <c r="E18" s="217">
        <f>E17/50*C14</f>
        <v>2.2866</v>
      </c>
      <c r="F18" s="218">
        <f>F17/50*C14</f>
        <v>6.29</v>
      </c>
      <c r="G18" s="218">
        <f>G17/50*C14</f>
        <v>14.444799999999999</v>
      </c>
      <c r="H18" s="218">
        <f>H17/50*C14</f>
        <v>127.57599999999999</v>
      </c>
      <c r="I18" s="218">
        <f t="shared" ref="I18" si="2">SUM(I15:I16)</f>
        <v>0</v>
      </c>
      <c r="J18" s="219"/>
    </row>
    <row r="19" spans="1:10" ht="15.75" x14ac:dyDescent="0.25">
      <c r="A19" s="233"/>
      <c r="B19" s="231" t="s">
        <v>94</v>
      </c>
      <c r="C19" s="185">
        <v>160</v>
      </c>
      <c r="D19" s="220">
        <v>200</v>
      </c>
      <c r="E19" s="40">
        <v>2.56</v>
      </c>
      <c r="F19" s="40">
        <v>3.16</v>
      </c>
      <c r="G19" s="156">
        <v>12.07</v>
      </c>
      <c r="H19" s="40">
        <v>100.77</v>
      </c>
      <c r="I19" s="100"/>
      <c r="J19" s="212">
        <v>9.4</v>
      </c>
    </row>
    <row r="20" spans="1:10" ht="15.75" hidden="1" x14ac:dyDescent="0.25">
      <c r="A20" s="233"/>
      <c r="B20" s="185" t="s">
        <v>95</v>
      </c>
      <c r="C20" s="185">
        <f>C19*D20/D19</f>
        <v>1.6</v>
      </c>
      <c r="D20" s="208">
        <v>2</v>
      </c>
      <c r="E20" s="100"/>
      <c r="F20" s="100"/>
      <c r="G20" s="100"/>
      <c r="H20" s="100"/>
      <c r="I20" s="100"/>
      <c r="J20" s="212"/>
    </row>
    <row r="21" spans="1:10" ht="15.75" hidden="1" x14ac:dyDescent="0.25">
      <c r="A21" s="209"/>
      <c r="B21" s="185" t="s">
        <v>33</v>
      </c>
      <c r="C21" s="185">
        <f t="shared" ref="C21:C22" si="3">C20*D21/D20</f>
        <v>120</v>
      </c>
      <c r="D21" s="208">
        <v>150</v>
      </c>
      <c r="E21" s="100"/>
      <c r="F21" s="100"/>
      <c r="G21" s="100"/>
      <c r="H21" s="100"/>
      <c r="I21" s="100"/>
      <c r="J21" s="212"/>
    </row>
    <row r="22" spans="1:10" ht="15.75" hidden="1" x14ac:dyDescent="0.25">
      <c r="A22" s="209"/>
      <c r="B22" s="185" t="s">
        <v>18</v>
      </c>
      <c r="C22" s="185">
        <f t="shared" si="3"/>
        <v>12</v>
      </c>
      <c r="D22" s="208">
        <v>15</v>
      </c>
      <c r="E22" s="100"/>
      <c r="F22" s="100"/>
      <c r="G22" s="100"/>
      <c r="H22" s="100"/>
      <c r="I22" s="100"/>
      <c r="J22" s="212"/>
    </row>
    <row r="23" spans="1:10" ht="15.75" hidden="1" x14ac:dyDescent="0.25">
      <c r="A23" s="209"/>
      <c r="B23" s="185"/>
      <c r="C23" s="185"/>
      <c r="D23" s="208"/>
      <c r="E23" s="212">
        <v>2.88</v>
      </c>
      <c r="F23" s="212">
        <v>5.63</v>
      </c>
      <c r="G23" s="212">
        <v>15.24</v>
      </c>
      <c r="H23" s="212">
        <v>113.37</v>
      </c>
      <c r="I23" s="212">
        <v>3.9E-2</v>
      </c>
      <c r="J23" s="212"/>
    </row>
    <row r="24" spans="1:10" ht="15.75" hidden="1" x14ac:dyDescent="0.25">
      <c r="A24" s="209" t="s">
        <v>13</v>
      </c>
      <c r="B24" s="221"/>
      <c r="C24" s="185"/>
      <c r="D24" s="208"/>
      <c r="E24" s="212">
        <f>E23/180*C19</f>
        <v>2.56</v>
      </c>
      <c r="F24" s="212">
        <f>F23/180*C19</f>
        <v>5.0044444444444451</v>
      </c>
      <c r="G24" s="212">
        <f>G23/180*C19</f>
        <v>13.546666666666667</v>
      </c>
      <c r="H24" s="212">
        <f>H23/180*C19</f>
        <v>100.77333333333334</v>
      </c>
      <c r="I24" s="212">
        <v>1.29</v>
      </c>
      <c r="J24" s="212"/>
    </row>
    <row r="25" spans="1:10" ht="15.75" hidden="1" x14ac:dyDescent="0.25">
      <c r="A25" s="209"/>
      <c r="B25" s="221"/>
      <c r="C25" s="185"/>
      <c r="D25" s="208"/>
      <c r="E25" s="217">
        <v>0.5</v>
      </c>
      <c r="F25" s="217">
        <v>0</v>
      </c>
      <c r="G25" s="217">
        <v>11.7</v>
      </c>
      <c r="H25" s="217">
        <v>58.22</v>
      </c>
      <c r="I25" s="217">
        <v>0.1</v>
      </c>
      <c r="J25" s="212"/>
    </row>
    <row r="26" spans="1:10" ht="15.75" x14ac:dyDescent="0.25">
      <c r="A26" s="209" t="s">
        <v>20</v>
      </c>
      <c r="B26" s="221"/>
      <c r="C26" s="221">
        <f>C7+C14+C19</f>
        <v>347</v>
      </c>
      <c r="D26" s="208"/>
      <c r="E26" s="218">
        <f>E7+E14+E19</f>
        <v>9.75</v>
      </c>
      <c r="F26" s="218">
        <f t="shared" ref="F26:H26" si="4">F7+F14+F19</f>
        <v>16.61</v>
      </c>
      <c r="G26" s="218">
        <f t="shared" si="4"/>
        <v>44.96</v>
      </c>
      <c r="H26" s="218">
        <f t="shared" si="4"/>
        <v>343.09999999999997</v>
      </c>
      <c r="I26" s="217"/>
      <c r="J26" s="212"/>
    </row>
    <row r="27" spans="1:10" ht="15.75" x14ac:dyDescent="0.25">
      <c r="A27" s="209" t="s">
        <v>21</v>
      </c>
      <c r="B27" s="185" t="s">
        <v>22</v>
      </c>
      <c r="C27" s="66">
        <v>100</v>
      </c>
      <c r="D27" s="128"/>
      <c r="E27" s="53">
        <v>0.4</v>
      </c>
      <c r="F27" s="53">
        <v>0</v>
      </c>
      <c r="G27" s="53">
        <v>11.3</v>
      </c>
      <c r="H27" s="53">
        <v>45</v>
      </c>
      <c r="I27" s="53">
        <v>63</v>
      </c>
      <c r="J27" s="71">
        <v>368</v>
      </c>
    </row>
    <row r="28" spans="1:10" ht="15.75" x14ac:dyDescent="0.25">
      <c r="A28" s="209" t="s">
        <v>20</v>
      </c>
      <c r="B28" s="185"/>
      <c r="C28" s="71">
        <v>100</v>
      </c>
      <c r="D28" s="71"/>
      <c r="E28" s="71">
        <v>0.4</v>
      </c>
      <c r="F28" s="71">
        <v>0</v>
      </c>
      <c r="G28" s="71">
        <v>11.3</v>
      </c>
      <c r="H28" s="143">
        <v>45</v>
      </c>
      <c r="I28" s="71">
        <v>65.52</v>
      </c>
      <c r="J28" s="71"/>
    </row>
    <row r="29" spans="1:10" ht="15.75" x14ac:dyDescent="0.25">
      <c r="A29" s="209" t="s">
        <v>24</v>
      </c>
      <c r="B29" s="185" t="s">
        <v>327</v>
      </c>
      <c r="C29" s="185">
        <v>30</v>
      </c>
      <c r="D29" s="185">
        <v>60</v>
      </c>
      <c r="E29" s="185">
        <v>0.42</v>
      </c>
      <c r="F29" s="185">
        <v>1.8</v>
      </c>
      <c r="G29" s="185">
        <v>1.8</v>
      </c>
      <c r="H29" s="185">
        <v>28.17</v>
      </c>
      <c r="I29" s="100"/>
      <c r="J29" s="212">
        <v>22</v>
      </c>
    </row>
    <row r="30" spans="1:10" ht="15.75" hidden="1" x14ac:dyDescent="0.25">
      <c r="A30" s="209"/>
      <c r="B30" s="226" t="s">
        <v>97</v>
      </c>
      <c r="C30" s="185"/>
      <c r="D30" s="226"/>
      <c r="E30" s="100"/>
      <c r="F30" s="100"/>
      <c r="G30" s="100"/>
      <c r="H30" s="100"/>
      <c r="I30" s="100"/>
      <c r="J30" s="212"/>
    </row>
    <row r="31" spans="1:10" ht="15.75" hidden="1" x14ac:dyDescent="0.25">
      <c r="A31" s="209"/>
      <c r="B31" s="226" t="s">
        <v>98</v>
      </c>
      <c r="C31" s="185">
        <f>C29*D31/D29</f>
        <v>36</v>
      </c>
      <c r="D31" s="226">
        <v>72</v>
      </c>
      <c r="E31" s="100"/>
      <c r="F31" s="100"/>
      <c r="G31" s="100"/>
      <c r="H31" s="100"/>
      <c r="I31" s="100"/>
      <c r="J31" s="212"/>
    </row>
    <row r="32" spans="1:10" ht="15.75" hidden="1" x14ac:dyDescent="0.25">
      <c r="A32" s="209"/>
      <c r="B32" s="226" t="s">
        <v>99</v>
      </c>
      <c r="C32" s="222">
        <f>C29*D32/D29</f>
        <v>38</v>
      </c>
      <c r="D32" s="226">
        <v>76</v>
      </c>
      <c r="E32" s="100"/>
      <c r="F32" s="100"/>
      <c r="G32" s="100"/>
      <c r="H32" s="100"/>
      <c r="I32" s="100"/>
      <c r="J32" s="212"/>
    </row>
    <row r="33" spans="1:10" ht="37.5" hidden="1" customHeight="1" x14ac:dyDescent="0.25">
      <c r="A33" s="209"/>
      <c r="B33" s="226" t="s">
        <v>100</v>
      </c>
      <c r="C33" s="223">
        <f>D33/D29*C29</f>
        <v>27.85</v>
      </c>
      <c r="D33" s="226">
        <v>55.7</v>
      </c>
      <c r="E33" s="100"/>
      <c r="F33" s="100"/>
      <c r="G33" s="100"/>
      <c r="H33" s="100"/>
      <c r="I33" s="100"/>
      <c r="J33" s="212"/>
    </row>
    <row r="34" spans="1:10" ht="20.25" hidden="1" customHeight="1" x14ac:dyDescent="0.25">
      <c r="A34" s="209"/>
      <c r="B34" s="226" t="s">
        <v>101</v>
      </c>
      <c r="C34" s="224">
        <v>0.25</v>
      </c>
      <c r="D34" s="226">
        <v>0.4</v>
      </c>
      <c r="E34" s="100"/>
      <c r="F34" s="100"/>
      <c r="G34" s="100"/>
      <c r="H34" s="100"/>
      <c r="I34" s="100"/>
      <c r="J34" s="212"/>
    </row>
    <row r="35" spans="1:10" ht="15.75" hidden="1" x14ac:dyDescent="0.25">
      <c r="A35" s="209"/>
      <c r="B35" s="226" t="s">
        <v>102</v>
      </c>
      <c r="C35" s="223">
        <f t="shared" ref="C35" si="5">D35/D34*C34</f>
        <v>3.125</v>
      </c>
      <c r="D35" s="225">
        <v>5</v>
      </c>
      <c r="E35" s="100"/>
      <c r="F35" s="100"/>
      <c r="G35" s="100"/>
      <c r="H35" s="100"/>
      <c r="I35" s="100"/>
      <c r="J35" s="212"/>
    </row>
    <row r="36" spans="1:10" ht="15.75" hidden="1" x14ac:dyDescent="0.25">
      <c r="A36" s="233"/>
      <c r="B36" s="225"/>
      <c r="C36" s="225"/>
      <c r="D36" s="225"/>
      <c r="E36" s="100">
        <v>3.95</v>
      </c>
      <c r="F36" s="100">
        <v>2.9</v>
      </c>
      <c r="G36" s="100">
        <v>8.8000000000000007</v>
      </c>
      <c r="H36" s="100">
        <v>76.900000000000006</v>
      </c>
      <c r="I36" s="212">
        <v>5.0999999999999996</v>
      </c>
      <c r="J36" s="212"/>
    </row>
    <row r="37" spans="1:10" ht="15.75" hidden="1" x14ac:dyDescent="0.25">
      <c r="A37" s="209" t="s">
        <v>13</v>
      </c>
      <c r="B37" s="185"/>
      <c r="C37" s="185"/>
      <c r="D37" s="208"/>
      <c r="E37" s="100">
        <v>0.69</v>
      </c>
      <c r="F37" s="100">
        <v>3.78</v>
      </c>
      <c r="G37" s="100">
        <v>3.79</v>
      </c>
      <c r="H37" s="100">
        <v>54.17</v>
      </c>
      <c r="I37" s="212">
        <v>4.5</v>
      </c>
      <c r="J37" s="212"/>
    </row>
    <row r="38" spans="1:10" ht="15.75" hidden="1" x14ac:dyDescent="0.25">
      <c r="A38" s="209"/>
      <c r="B38" s="185"/>
      <c r="C38" s="185"/>
      <c r="D38" s="208"/>
      <c r="E38" s="100"/>
      <c r="F38" s="100"/>
      <c r="G38" s="100"/>
      <c r="H38" s="100"/>
      <c r="I38" s="212"/>
      <c r="J38" s="212"/>
    </row>
    <row r="39" spans="1:10" ht="15.75" hidden="1" x14ac:dyDescent="0.25">
      <c r="A39" s="209"/>
      <c r="B39" s="185"/>
      <c r="C39" s="185"/>
      <c r="D39" s="208"/>
      <c r="E39" s="100"/>
      <c r="F39" s="100"/>
      <c r="G39" s="100"/>
      <c r="H39" s="100"/>
      <c r="I39" s="212"/>
      <c r="J39" s="212"/>
    </row>
    <row r="40" spans="1:10" ht="15.75" x14ac:dyDescent="0.25">
      <c r="A40" s="209"/>
      <c r="B40" s="100" t="s">
        <v>301</v>
      </c>
      <c r="C40" s="185">
        <v>150</v>
      </c>
      <c r="D40" s="208">
        <v>200</v>
      </c>
      <c r="E40" s="185">
        <v>2.1</v>
      </c>
      <c r="F40" s="185">
        <v>3.1</v>
      </c>
      <c r="G40" s="185">
        <v>14.18</v>
      </c>
      <c r="H40" s="185">
        <v>91.4</v>
      </c>
      <c r="I40" s="100"/>
      <c r="J40" s="212">
        <v>2.5</v>
      </c>
    </row>
    <row r="41" spans="1:10" ht="15.75" hidden="1" x14ac:dyDescent="0.25">
      <c r="A41" s="209"/>
      <c r="B41" s="185" t="s">
        <v>103</v>
      </c>
      <c r="C41" s="185">
        <f>D41/D40*C40</f>
        <v>37.5</v>
      </c>
      <c r="D41" s="208">
        <v>50</v>
      </c>
      <c r="E41" s="100" t="e">
        <f>#REF!</f>
        <v>#REF!</v>
      </c>
      <c r="F41" s="100" t="e">
        <f>#REF!</f>
        <v>#REF!</v>
      </c>
      <c r="G41" s="100" t="e">
        <f>#REF!</f>
        <v>#REF!</v>
      </c>
      <c r="H41" s="100" t="e">
        <f>#REF!</f>
        <v>#REF!</v>
      </c>
      <c r="I41" s="100" t="e">
        <f>#REF!</f>
        <v>#REF!</v>
      </c>
      <c r="J41" s="212"/>
    </row>
    <row r="42" spans="1:10" ht="15.75" hidden="1" x14ac:dyDescent="0.25">
      <c r="A42" s="209"/>
      <c r="B42" s="185" t="s">
        <v>104</v>
      </c>
      <c r="C42" s="185">
        <f t="shared" ref="C42:C55" si="6">D42/D41*C41</f>
        <v>180</v>
      </c>
      <c r="D42" s="208">
        <v>240</v>
      </c>
      <c r="E42" s="100"/>
      <c r="F42" s="100"/>
      <c r="G42" s="100"/>
      <c r="H42" s="100"/>
      <c r="I42" s="100"/>
      <c r="J42" s="212"/>
    </row>
    <row r="43" spans="1:10" ht="15.75" hidden="1" x14ac:dyDescent="0.25">
      <c r="A43" s="209"/>
      <c r="B43" s="185" t="s">
        <v>105</v>
      </c>
      <c r="C43" s="185">
        <f t="shared" si="6"/>
        <v>37.5</v>
      </c>
      <c r="D43" s="208">
        <v>50</v>
      </c>
      <c r="E43" s="100" t="e">
        <f>#REF!</f>
        <v>#REF!</v>
      </c>
      <c r="F43" s="100" t="e">
        <f>#REF!</f>
        <v>#REF!</v>
      </c>
      <c r="G43" s="100" t="e">
        <f>#REF!</f>
        <v>#REF!</v>
      </c>
      <c r="H43" s="100" t="e">
        <f>#REF!</f>
        <v>#REF!</v>
      </c>
      <c r="I43" s="100" t="e">
        <f>#REF!</f>
        <v>#REF!</v>
      </c>
      <c r="J43" s="212"/>
    </row>
    <row r="44" spans="1:10" ht="15.75" hidden="1" x14ac:dyDescent="0.25">
      <c r="A44" s="209"/>
      <c r="B44" s="185" t="s">
        <v>106</v>
      </c>
      <c r="C44" s="185">
        <v>30</v>
      </c>
      <c r="D44" s="208"/>
      <c r="E44" s="100"/>
      <c r="F44" s="100"/>
      <c r="G44" s="100"/>
      <c r="H44" s="100"/>
      <c r="I44" s="100"/>
      <c r="J44" s="212"/>
    </row>
    <row r="45" spans="1:10" ht="15.75" hidden="1" x14ac:dyDescent="0.25">
      <c r="A45" s="209"/>
      <c r="B45" s="185" t="s">
        <v>107</v>
      </c>
      <c r="C45" s="185">
        <v>9</v>
      </c>
      <c r="D45" s="208">
        <v>10</v>
      </c>
      <c r="E45" s="100" t="e">
        <f>#REF!</f>
        <v>#REF!</v>
      </c>
      <c r="F45" s="100" t="e">
        <f>#REF!</f>
        <v>#REF!</v>
      </c>
      <c r="G45" s="100" t="e">
        <f>#REF!</f>
        <v>#REF!</v>
      </c>
      <c r="H45" s="100" t="e">
        <f>#REF!</f>
        <v>#REF!</v>
      </c>
      <c r="I45" s="100" t="e">
        <f>#REF!</f>
        <v>#REF!</v>
      </c>
      <c r="J45" s="212"/>
    </row>
    <row r="46" spans="1:10" ht="15.75" hidden="1" x14ac:dyDescent="0.25">
      <c r="A46" s="209"/>
      <c r="B46" s="185" t="s">
        <v>108</v>
      </c>
      <c r="C46" s="185">
        <v>9</v>
      </c>
      <c r="D46" s="208"/>
      <c r="E46" s="100"/>
      <c r="F46" s="100"/>
      <c r="G46" s="100"/>
      <c r="H46" s="100"/>
      <c r="I46" s="100"/>
      <c r="J46" s="212"/>
    </row>
    <row r="47" spans="1:10" ht="15.75" hidden="1" x14ac:dyDescent="0.25">
      <c r="A47" s="209"/>
      <c r="B47" s="231" t="s">
        <v>109</v>
      </c>
      <c r="C47" s="185">
        <v>10</v>
      </c>
      <c r="D47" s="208"/>
      <c r="E47" s="100"/>
      <c r="F47" s="100"/>
      <c r="G47" s="100"/>
      <c r="H47" s="100"/>
      <c r="I47" s="100"/>
      <c r="J47" s="212"/>
    </row>
    <row r="48" spans="1:10" ht="15.75" hidden="1" x14ac:dyDescent="0.25">
      <c r="A48" s="209"/>
      <c r="B48" s="185" t="s">
        <v>110</v>
      </c>
      <c r="C48" s="185"/>
      <c r="D48" s="208">
        <v>50</v>
      </c>
      <c r="E48" s="100" t="e">
        <f>#REF!</f>
        <v>#REF!</v>
      </c>
      <c r="F48" s="100" t="e">
        <f>#REF!</f>
        <v>#REF!</v>
      </c>
      <c r="G48" s="100" t="e">
        <f>#REF!</f>
        <v>#REF!</v>
      </c>
      <c r="H48" s="100" t="e">
        <f>#REF!</f>
        <v>#REF!</v>
      </c>
      <c r="I48" s="100" t="e">
        <f>#REF!</f>
        <v>#REF!</v>
      </c>
      <c r="J48" s="212"/>
    </row>
    <row r="49" spans="1:10" ht="15.75" hidden="1" x14ac:dyDescent="0.25">
      <c r="A49" s="209"/>
      <c r="B49" s="185" t="s">
        <v>111</v>
      </c>
      <c r="C49" s="185">
        <v>46.4</v>
      </c>
      <c r="D49" s="208"/>
      <c r="E49" s="100"/>
      <c r="F49" s="100"/>
      <c r="G49" s="100"/>
      <c r="H49" s="100"/>
      <c r="I49" s="100"/>
      <c r="J49" s="212"/>
    </row>
    <row r="50" spans="1:10" ht="15.75" hidden="1" x14ac:dyDescent="0.25">
      <c r="A50" s="209"/>
      <c r="B50" s="185" t="s">
        <v>112</v>
      </c>
      <c r="C50" s="185">
        <v>50</v>
      </c>
      <c r="D50" s="208"/>
      <c r="E50" s="100"/>
      <c r="F50" s="100"/>
      <c r="G50" s="100"/>
      <c r="H50" s="100"/>
      <c r="I50" s="100"/>
      <c r="J50" s="212"/>
    </row>
    <row r="51" spans="1:10" ht="15.75" hidden="1" x14ac:dyDescent="0.25">
      <c r="A51" s="209"/>
      <c r="B51" s="185" t="s">
        <v>113</v>
      </c>
      <c r="C51" s="185">
        <v>54.16</v>
      </c>
      <c r="D51" s="208"/>
      <c r="E51" s="100"/>
      <c r="F51" s="100"/>
      <c r="G51" s="100"/>
      <c r="H51" s="100"/>
      <c r="I51" s="100"/>
      <c r="J51" s="212"/>
    </row>
    <row r="52" spans="1:10" ht="15.75" hidden="1" x14ac:dyDescent="0.25">
      <c r="A52" s="209"/>
      <c r="B52" s="185" t="s">
        <v>62</v>
      </c>
      <c r="C52" s="185">
        <v>10</v>
      </c>
      <c r="D52" s="208">
        <v>10</v>
      </c>
      <c r="E52" s="100" t="e">
        <f>#REF!</f>
        <v>#REF!</v>
      </c>
      <c r="F52" s="100" t="e">
        <f>#REF!</f>
        <v>#REF!</v>
      </c>
      <c r="G52" s="100" t="e">
        <f>#REF!</f>
        <v>#REF!</v>
      </c>
      <c r="H52" s="100" t="e">
        <f>#REF!</f>
        <v>#REF!</v>
      </c>
      <c r="I52" s="100" t="e">
        <f>#REF!</f>
        <v>#REF!</v>
      </c>
      <c r="J52" s="212"/>
    </row>
    <row r="53" spans="1:10" ht="15.75" hidden="1" x14ac:dyDescent="0.25">
      <c r="A53" s="209"/>
      <c r="B53" s="185" t="s">
        <v>114</v>
      </c>
      <c r="C53" s="185">
        <f t="shared" si="6"/>
        <v>5</v>
      </c>
      <c r="D53" s="208">
        <v>5</v>
      </c>
      <c r="E53" s="100" t="e">
        <f>#REF!</f>
        <v>#REF!</v>
      </c>
      <c r="F53" s="100" t="e">
        <f>#REF!</f>
        <v>#REF!</v>
      </c>
      <c r="G53" s="100" t="e">
        <f>#REF!</f>
        <v>#REF!</v>
      </c>
      <c r="H53" s="100" t="e">
        <f>#REF!</f>
        <v>#REF!</v>
      </c>
      <c r="I53" s="100" t="e">
        <f>#REF!</f>
        <v>#REF!</v>
      </c>
      <c r="J53" s="212"/>
    </row>
    <row r="54" spans="1:10" ht="15.75" hidden="1" x14ac:dyDescent="0.25">
      <c r="A54" s="209"/>
      <c r="B54" s="185" t="s">
        <v>15</v>
      </c>
      <c r="C54" s="185">
        <f t="shared" si="6"/>
        <v>4</v>
      </c>
      <c r="D54" s="208">
        <v>4</v>
      </c>
      <c r="E54" s="100" t="e">
        <f>#REF!</f>
        <v>#REF!</v>
      </c>
      <c r="F54" s="100" t="e">
        <f>#REF!</f>
        <v>#REF!</v>
      </c>
      <c r="G54" s="100" t="e">
        <f>#REF!</f>
        <v>#REF!</v>
      </c>
      <c r="H54" s="100" t="e">
        <f>#REF!</f>
        <v>#REF!</v>
      </c>
      <c r="I54" s="100"/>
      <c r="J54" s="212"/>
    </row>
    <row r="55" spans="1:10" ht="15.75" hidden="1" x14ac:dyDescent="0.25">
      <c r="A55" s="209"/>
      <c r="B55" s="185" t="s">
        <v>115</v>
      </c>
      <c r="C55" s="185">
        <f t="shared" si="6"/>
        <v>1</v>
      </c>
      <c r="D55" s="208">
        <v>1</v>
      </c>
      <c r="E55" s="100" t="e">
        <f>#REF!</f>
        <v>#REF!</v>
      </c>
      <c r="F55" s="100" t="e">
        <f>#REF!</f>
        <v>#REF!</v>
      </c>
      <c r="G55" s="100" t="e">
        <f>#REF!</f>
        <v>#REF!</v>
      </c>
      <c r="H55" s="100" t="e">
        <f>#REF!</f>
        <v>#REF!</v>
      </c>
      <c r="I55" s="212"/>
      <c r="J55" s="212"/>
    </row>
    <row r="56" spans="1:10" ht="15.75" hidden="1" x14ac:dyDescent="0.25">
      <c r="A56" s="233"/>
      <c r="B56" s="185" t="s">
        <v>116</v>
      </c>
      <c r="C56" s="185">
        <f>D56/D55*C55</f>
        <v>6</v>
      </c>
      <c r="D56" s="208">
        <v>6</v>
      </c>
      <c r="E56" s="100" t="e">
        <f>#REF!</f>
        <v>#REF!</v>
      </c>
      <c r="F56" s="100" t="e">
        <f>#REF!</f>
        <v>#REF!</v>
      </c>
      <c r="G56" s="100" t="e">
        <f>#REF!</f>
        <v>#REF!</v>
      </c>
      <c r="H56" s="100" t="e">
        <f>#REF!</f>
        <v>#REF!</v>
      </c>
      <c r="I56" s="100" t="e">
        <f>#REF!</f>
        <v>#REF!</v>
      </c>
      <c r="J56" s="212"/>
    </row>
    <row r="57" spans="1:10" ht="15.75" hidden="1" x14ac:dyDescent="0.25">
      <c r="A57" s="233"/>
      <c r="B57" s="185"/>
      <c r="C57" s="185"/>
      <c r="D57" s="208"/>
      <c r="E57" s="100" t="e">
        <f>SUM(E41:E56)</f>
        <v>#REF!</v>
      </c>
      <c r="F57" s="100" t="e">
        <f t="shared" ref="F57:I57" si="7">SUM(F41:F56)</f>
        <v>#REF!</v>
      </c>
      <c r="G57" s="100" t="e">
        <f t="shared" si="7"/>
        <v>#REF!</v>
      </c>
      <c r="H57" s="100" t="e">
        <f t="shared" si="7"/>
        <v>#REF!</v>
      </c>
      <c r="I57" s="100" t="e">
        <f t="shared" si="7"/>
        <v>#REF!</v>
      </c>
      <c r="J57" s="212"/>
    </row>
    <row r="58" spans="1:10" ht="15.75" hidden="1" x14ac:dyDescent="0.25">
      <c r="A58" s="209" t="s">
        <v>13</v>
      </c>
      <c r="B58" s="185"/>
      <c r="C58" s="185"/>
      <c r="D58" s="208"/>
      <c r="E58" s="100">
        <v>3.44</v>
      </c>
      <c r="F58" s="100">
        <v>4.76</v>
      </c>
      <c r="G58" s="100">
        <v>18.294</v>
      </c>
      <c r="H58" s="100">
        <v>133.19999999999999</v>
      </c>
      <c r="I58" s="212">
        <v>32.200000000000003</v>
      </c>
      <c r="J58" s="212"/>
    </row>
    <row r="59" spans="1:10" ht="15.75" x14ac:dyDescent="0.25">
      <c r="A59" s="209"/>
      <c r="B59" s="185" t="s">
        <v>117</v>
      </c>
      <c r="C59" s="185">
        <v>130</v>
      </c>
      <c r="D59" s="208">
        <v>180</v>
      </c>
      <c r="E59" s="185">
        <v>9.1</v>
      </c>
      <c r="F59" s="100">
        <v>11.92</v>
      </c>
      <c r="G59" s="100">
        <v>16.71</v>
      </c>
      <c r="H59" s="100">
        <v>338</v>
      </c>
      <c r="I59" s="100"/>
      <c r="J59" s="212">
        <v>440</v>
      </c>
    </row>
    <row r="60" spans="1:10" ht="15.75" hidden="1" x14ac:dyDescent="0.25">
      <c r="A60" s="209"/>
      <c r="B60" s="185" t="s">
        <v>118</v>
      </c>
      <c r="C60" s="185">
        <v>148</v>
      </c>
      <c r="D60" s="208">
        <v>167.4</v>
      </c>
      <c r="E60" s="100"/>
      <c r="F60" s="100"/>
      <c r="G60" s="100"/>
      <c r="H60" s="100"/>
      <c r="I60" s="100"/>
      <c r="J60" s="212"/>
    </row>
    <row r="61" spans="1:10" ht="15.75" hidden="1" x14ac:dyDescent="0.25">
      <c r="A61" s="209"/>
      <c r="B61" s="226" t="s">
        <v>15</v>
      </c>
      <c r="C61" s="185">
        <v>5</v>
      </c>
      <c r="D61" s="208">
        <v>5</v>
      </c>
      <c r="E61" s="100"/>
      <c r="F61" s="100"/>
      <c r="G61" s="100"/>
      <c r="H61" s="100"/>
      <c r="I61" s="100"/>
      <c r="J61" s="212"/>
    </row>
    <row r="62" spans="1:10" ht="15.75" hidden="1" x14ac:dyDescent="0.25">
      <c r="A62" s="209"/>
      <c r="B62" s="234"/>
      <c r="C62" s="185"/>
      <c r="D62" s="208"/>
      <c r="E62" s="100"/>
      <c r="F62" s="100"/>
      <c r="G62" s="100"/>
      <c r="H62" s="100"/>
      <c r="I62" s="212">
        <v>0.5</v>
      </c>
      <c r="J62" s="212"/>
    </row>
    <row r="63" spans="1:10" ht="15.75" hidden="1" x14ac:dyDescent="0.25">
      <c r="A63" s="209" t="s">
        <v>13</v>
      </c>
      <c r="B63" s="231"/>
      <c r="C63" s="185"/>
      <c r="D63" s="208"/>
      <c r="E63" s="100"/>
      <c r="F63" s="100"/>
      <c r="G63" s="100"/>
      <c r="H63" s="100"/>
      <c r="I63" s="212">
        <v>0.44</v>
      </c>
      <c r="J63" s="212"/>
    </row>
    <row r="64" spans="1:10" ht="15.75" x14ac:dyDescent="0.25">
      <c r="A64" s="209"/>
      <c r="B64" s="185" t="s">
        <v>287</v>
      </c>
      <c r="C64" s="185">
        <v>20</v>
      </c>
      <c r="D64" s="208"/>
      <c r="E64" s="100">
        <v>0.2</v>
      </c>
      <c r="F64" s="100">
        <v>0.9</v>
      </c>
      <c r="G64" s="100">
        <v>1.1000000000000001</v>
      </c>
      <c r="H64" s="100">
        <v>14.8</v>
      </c>
      <c r="I64" s="212"/>
      <c r="J64" s="212">
        <v>354</v>
      </c>
    </row>
    <row r="65" spans="1:14" ht="16.5" customHeight="1" x14ac:dyDescent="0.25">
      <c r="A65" s="209"/>
      <c r="B65" s="185" t="s">
        <v>195</v>
      </c>
      <c r="C65" s="185">
        <v>130</v>
      </c>
      <c r="D65" s="208">
        <v>200</v>
      </c>
      <c r="E65" s="40">
        <v>0</v>
      </c>
      <c r="F65" s="80">
        <v>0</v>
      </c>
      <c r="G65" s="156">
        <v>10.48</v>
      </c>
      <c r="H65" s="40">
        <v>39.53</v>
      </c>
      <c r="I65" s="100"/>
      <c r="J65" s="212">
        <v>233</v>
      </c>
    </row>
    <row r="66" spans="1:14" ht="15.75" hidden="1" x14ac:dyDescent="0.25">
      <c r="A66" s="209"/>
      <c r="B66" s="185" t="s">
        <v>19</v>
      </c>
      <c r="C66" s="222">
        <f>D66/D65*C65</f>
        <v>130</v>
      </c>
      <c r="D66" s="208">
        <v>200</v>
      </c>
      <c r="E66" s="100"/>
      <c r="F66" s="100"/>
      <c r="G66" s="100"/>
      <c r="H66" s="100"/>
      <c r="I66" s="100"/>
      <c r="J66" s="212"/>
    </row>
    <row r="67" spans="1:14" ht="47.25" hidden="1" x14ac:dyDescent="0.25">
      <c r="A67" s="209"/>
      <c r="B67" s="185" t="s">
        <v>119</v>
      </c>
      <c r="C67" s="222">
        <f>D67/D65*C65</f>
        <v>13</v>
      </c>
      <c r="D67" s="208">
        <v>20</v>
      </c>
      <c r="E67" s="100" t="e">
        <f>#REF!</f>
        <v>#REF!</v>
      </c>
      <c r="F67" s="100" t="e">
        <f>#REF!</f>
        <v>#REF!</v>
      </c>
      <c r="G67" s="100" t="e">
        <f>#REF!</f>
        <v>#REF!</v>
      </c>
      <c r="H67" s="100" t="e">
        <f>#REF!</f>
        <v>#REF!</v>
      </c>
      <c r="I67" s="100" t="e">
        <f>#REF!</f>
        <v>#REF!</v>
      </c>
      <c r="J67" s="212"/>
    </row>
    <row r="68" spans="1:14" ht="15.75" hidden="1" x14ac:dyDescent="0.25">
      <c r="A68" s="209"/>
      <c r="B68" s="185"/>
      <c r="C68" s="222"/>
      <c r="D68" s="208"/>
      <c r="E68" s="100">
        <v>0</v>
      </c>
      <c r="F68" s="100">
        <f t="shared" ref="F68" si="8">SUM(F65:F66)</f>
        <v>0</v>
      </c>
      <c r="G68" s="100">
        <v>17.46</v>
      </c>
      <c r="H68" s="100">
        <v>67.5</v>
      </c>
      <c r="I68" s="212">
        <v>17.600000000000001</v>
      </c>
      <c r="J68" s="212"/>
    </row>
    <row r="69" spans="1:14" ht="15.75" hidden="1" x14ac:dyDescent="0.25">
      <c r="A69" s="209" t="s">
        <v>13</v>
      </c>
      <c r="B69" s="231"/>
      <c r="C69" s="185"/>
      <c r="D69" s="235"/>
      <c r="E69" s="100">
        <f>E68/180*C65</f>
        <v>0</v>
      </c>
      <c r="F69" s="100">
        <v>0</v>
      </c>
      <c r="G69" s="100">
        <v>21.83</v>
      </c>
      <c r="H69" s="100">
        <v>84.38</v>
      </c>
      <c r="I69" s="212">
        <v>22</v>
      </c>
      <c r="J69" s="212"/>
    </row>
    <row r="70" spans="1:14" ht="15.75" x14ac:dyDescent="0.25">
      <c r="A70" s="209"/>
      <c r="B70" s="185" t="s">
        <v>50</v>
      </c>
      <c r="C70" s="185">
        <v>15</v>
      </c>
      <c r="D70" s="185">
        <v>60</v>
      </c>
      <c r="E70" s="40">
        <v>1.1399999999999999</v>
      </c>
      <c r="F70" s="40">
        <v>0.09</v>
      </c>
      <c r="G70" s="40">
        <v>7.85</v>
      </c>
      <c r="H70" s="40">
        <v>34.950000000000003</v>
      </c>
      <c r="I70" s="66"/>
      <c r="J70" s="119" t="s">
        <v>36</v>
      </c>
    </row>
    <row r="71" spans="1:14" ht="15.75" hidden="1" x14ac:dyDescent="0.25">
      <c r="A71" s="209"/>
      <c r="B71" s="185" t="s">
        <v>37</v>
      </c>
      <c r="C71" s="185">
        <v>40</v>
      </c>
      <c r="D71" s="185">
        <v>40</v>
      </c>
      <c r="E71" s="40">
        <v>1.95</v>
      </c>
      <c r="F71" s="40">
        <v>0.33</v>
      </c>
      <c r="G71" s="40">
        <v>12.03</v>
      </c>
      <c r="H71" s="40">
        <v>57</v>
      </c>
      <c r="I71" s="100"/>
      <c r="J71" s="212"/>
    </row>
    <row r="72" spans="1:14" ht="16.149999999999999" hidden="1" customHeight="1" thickBot="1" x14ac:dyDescent="0.3">
      <c r="A72" s="209"/>
      <c r="B72" s="185"/>
      <c r="C72" s="185"/>
      <c r="D72" s="185"/>
      <c r="E72" s="100">
        <v>4.34</v>
      </c>
      <c r="F72" s="100">
        <v>0.68</v>
      </c>
      <c r="G72" s="100">
        <v>26.85</v>
      </c>
      <c r="H72" s="100">
        <v>133.09</v>
      </c>
      <c r="I72" s="100"/>
      <c r="J72" s="212"/>
    </row>
    <row r="73" spans="1:14" ht="15.75" hidden="1" x14ac:dyDescent="0.25">
      <c r="A73" s="209" t="s">
        <v>13</v>
      </c>
      <c r="B73" s="185"/>
      <c r="C73" s="185"/>
      <c r="D73" s="208"/>
      <c r="E73" s="100">
        <v>2.74</v>
      </c>
      <c r="F73" s="100">
        <v>0.4</v>
      </c>
      <c r="G73" s="100">
        <v>20.059999999999999</v>
      </c>
      <c r="H73" s="100">
        <v>97.09</v>
      </c>
      <c r="I73" s="100"/>
      <c r="J73" s="212"/>
    </row>
    <row r="74" spans="1:14" ht="15.75" x14ac:dyDescent="0.25">
      <c r="A74" s="209"/>
      <c r="B74" s="185" t="s">
        <v>275</v>
      </c>
      <c r="C74" s="185">
        <v>20</v>
      </c>
      <c r="D74" s="208"/>
      <c r="E74" s="40">
        <v>1.3</v>
      </c>
      <c r="F74" s="40">
        <v>0.21</v>
      </c>
      <c r="G74" s="156">
        <v>6.68</v>
      </c>
      <c r="H74" s="40">
        <v>38</v>
      </c>
      <c r="I74" s="71"/>
      <c r="J74" s="119" t="s">
        <v>36</v>
      </c>
    </row>
    <row r="75" spans="1:14" ht="15.75" x14ac:dyDescent="0.25">
      <c r="A75" s="209" t="s">
        <v>39</v>
      </c>
      <c r="B75" s="185"/>
      <c r="C75" s="221">
        <v>505</v>
      </c>
      <c r="D75" s="208"/>
      <c r="E75" s="212">
        <v>14.26</v>
      </c>
      <c r="F75" s="212">
        <f>SUM(F29+F40+F59+F64+F70+F74)</f>
        <v>18.02</v>
      </c>
      <c r="G75" s="211">
        <f>SUM(G29+G40+G59+G64+G65+G70+G74)</f>
        <v>58.8</v>
      </c>
      <c r="H75" s="212">
        <f>SUM(H29+H40+H59+H64+H65+H70+H74)</f>
        <v>584.85</v>
      </c>
      <c r="I75" s="100"/>
      <c r="J75" s="212"/>
    </row>
    <row r="76" spans="1:14" ht="15.75" x14ac:dyDescent="0.25">
      <c r="A76" s="232" t="s">
        <v>40</v>
      </c>
      <c r="B76" s="227" t="s">
        <v>338</v>
      </c>
      <c r="C76" s="185">
        <v>50</v>
      </c>
      <c r="D76" s="228">
        <v>80</v>
      </c>
      <c r="E76" s="185">
        <v>4</v>
      </c>
      <c r="F76" s="185">
        <v>4.8</v>
      </c>
      <c r="G76" s="185">
        <v>14.9</v>
      </c>
      <c r="H76" s="185">
        <v>111.5</v>
      </c>
      <c r="I76" s="100"/>
      <c r="J76" s="212">
        <v>235</v>
      </c>
    </row>
    <row r="77" spans="1:14" ht="15.75" hidden="1" x14ac:dyDescent="0.25">
      <c r="A77" s="209" t="s">
        <v>13</v>
      </c>
      <c r="B77" s="231"/>
      <c r="C77" s="231"/>
      <c r="D77" s="220"/>
      <c r="E77" s="229">
        <v>12.112</v>
      </c>
      <c r="F77" s="229">
        <v>8.6080000000000005</v>
      </c>
      <c r="G77" s="229">
        <v>19.463999999999999</v>
      </c>
      <c r="H77" s="229">
        <v>204</v>
      </c>
      <c r="I77" s="211">
        <v>1.97</v>
      </c>
      <c r="J77" s="212"/>
    </row>
    <row r="78" spans="1:14" ht="15.75" x14ac:dyDescent="0.25">
      <c r="A78" s="209"/>
      <c r="B78" s="185" t="s">
        <v>201</v>
      </c>
      <c r="C78" s="185">
        <v>150</v>
      </c>
      <c r="D78" s="220">
        <v>200</v>
      </c>
      <c r="E78" s="66">
        <v>0.1</v>
      </c>
      <c r="F78" s="66">
        <v>0</v>
      </c>
      <c r="G78" s="66">
        <v>8.9</v>
      </c>
      <c r="H78" s="66">
        <v>36.5</v>
      </c>
      <c r="I78" s="212"/>
      <c r="J78" s="212">
        <v>132</v>
      </c>
      <c r="N78" s="15">
        <v>14.26</v>
      </c>
    </row>
    <row r="79" spans="1:14" ht="15.75" hidden="1" x14ac:dyDescent="0.25">
      <c r="A79" s="233"/>
      <c r="B79" s="185" t="s">
        <v>82</v>
      </c>
      <c r="C79" s="185">
        <f>C78*D79/D78</f>
        <v>7.5</v>
      </c>
      <c r="D79" s="208">
        <v>10</v>
      </c>
      <c r="E79" s="212"/>
      <c r="F79" s="212"/>
      <c r="G79" s="212"/>
      <c r="H79" s="212">
        <v>1.1000000000000001</v>
      </c>
      <c r="I79" s="212"/>
      <c r="J79" s="212"/>
    </row>
    <row r="80" spans="1:14" ht="15.75" hidden="1" x14ac:dyDescent="0.25">
      <c r="A80" s="209"/>
      <c r="B80" s="185" t="s">
        <v>83</v>
      </c>
      <c r="C80" s="185">
        <f t="shared" ref="C80" si="9">C79*D80/D79</f>
        <v>0.45</v>
      </c>
      <c r="D80" s="208">
        <v>0.6</v>
      </c>
      <c r="E80" s="212"/>
      <c r="F80" s="212"/>
      <c r="G80" s="212"/>
      <c r="H80" s="212"/>
      <c r="I80" s="212"/>
      <c r="J80" s="212"/>
    </row>
    <row r="81" spans="1:10" ht="15.75" hidden="1" x14ac:dyDescent="0.25">
      <c r="A81" s="209"/>
      <c r="B81" s="185" t="s">
        <v>18</v>
      </c>
      <c r="C81" s="185"/>
      <c r="D81" s="208">
        <v>13</v>
      </c>
      <c r="E81" s="212"/>
      <c r="F81" s="212"/>
      <c r="G81" s="212"/>
      <c r="H81" s="212"/>
      <c r="I81" s="212"/>
      <c r="J81" s="212"/>
    </row>
    <row r="82" spans="1:10" ht="15.75" hidden="1" x14ac:dyDescent="0.25">
      <c r="A82" s="209"/>
      <c r="B82" s="185" t="s">
        <v>84</v>
      </c>
      <c r="C82" s="185">
        <f>C80*D82/D80</f>
        <v>132</v>
      </c>
      <c r="D82" s="208">
        <v>176</v>
      </c>
      <c r="E82" s="100" t="e">
        <f>#REF!</f>
        <v>#REF!</v>
      </c>
      <c r="F82" s="100" t="e">
        <f>#REF!</f>
        <v>#REF!</v>
      </c>
      <c r="G82" s="100" t="e">
        <f>#REF!</f>
        <v>#REF!</v>
      </c>
      <c r="H82" s="212" t="e">
        <f>#REF!</f>
        <v>#REF!</v>
      </c>
      <c r="I82" s="212"/>
      <c r="J82" s="212"/>
    </row>
    <row r="83" spans="1:10" ht="15.75" hidden="1" x14ac:dyDescent="0.25">
      <c r="A83" s="209"/>
      <c r="B83" s="185"/>
      <c r="C83" s="185"/>
      <c r="D83" s="208"/>
      <c r="E83" s="212">
        <v>0.22</v>
      </c>
      <c r="F83" s="212">
        <v>4.0599999999999996</v>
      </c>
      <c r="G83" s="212">
        <v>13.3</v>
      </c>
      <c r="H83" s="212">
        <v>52.58</v>
      </c>
      <c r="I83" s="212">
        <v>4.0599999999999996</v>
      </c>
      <c r="J83" s="212"/>
    </row>
    <row r="84" spans="1:10" ht="15.75" hidden="1" x14ac:dyDescent="0.25">
      <c r="A84" s="209" t="s">
        <v>13</v>
      </c>
      <c r="B84" s="214"/>
      <c r="C84" s="214"/>
      <c r="D84" s="214"/>
      <c r="E84" s="217">
        <v>8.1000000000000003E-2</v>
      </c>
      <c r="F84" s="217">
        <v>8.9999999999999993E-3</v>
      </c>
      <c r="G84" s="217">
        <v>11.94</v>
      </c>
      <c r="H84" s="217">
        <v>49.401000000000003</v>
      </c>
      <c r="I84" s="217">
        <v>4.0599999999999996</v>
      </c>
      <c r="J84" s="212"/>
    </row>
    <row r="85" spans="1:10" ht="15.75" x14ac:dyDescent="0.25">
      <c r="A85" s="209" t="s">
        <v>41</v>
      </c>
      <c r="B85" s="214"/>
      <c r="C85" s="209">
        <f>C76+C78</f>
        <v>200</v>
      </c>
      <c r="D85" s="214"/>
      <c r="E85" s="230">
        <f>E76+E78</f>
        <v>4.0999999999999996</v>
      </c>
      <c r="F85" s="230">
        <f t="shared" ref="F85:I85" si="10">F76+F78</f>
        <v>4.8</v>
      </c>
      <c r="G85" s="230">
        <f t="shared" si="10"/>
        <v>23.8</v>
      </c>
      <c r="H85" s="230">
        <f t="shared" si="10"/>
        <v>148</v>
      </c>
      <c r="I85" s="230">
        <f t="shared" si="10"/>
        <v>0</v>
      </c>
      <c r="J85" s="212"/>
    </row>
    <row r="86" spans="1:10" ht="15.75" x14ac:dyDescent="0.25">
      <c r="A86" s="330" t="s">
        <v>223</v>
      </c>
      <c r="B86" s="330"/>
      <c r="C86" s="214">
        <v>1060</v>
      </c>
      <c r="D86" s="214"/>
      <c r="E86" s="218">
        <f>E85+E75+E28+E26</f>
        <v>28.509999999999998</v>
      </c>
      <c r="F86" s="218">
        <f>F85+F75+F28+F26</f>
        <v>39.43</v>
      </c>
      <c r="G86" s="218">
        <f>G85+G75+G28+G26</f>
        <v>138.85999999999999</v>
      </c>
      <c r="H86" s="218">
        <f>H85+H75+H28+H26</f>
        <v>1120.95</v>
      </c>
      <c r="I86" s="218" t="e">
        <f>I13+I18+I24+I28+I37+I58+I63+I69+I73+I77+#REF!+I84</f>
        <v>#REF!</v>
      </c>
      <c r="J86" s="212"/>
    </row>
    <row r="87" spans="1:10" ht="15.75" x14ac:dyDescent="0.25">
      <c r="A87" s="233"/>
      <c r="B87" s="233" t="s">
        <v>298</v>
      </c>
      <c r="C87" s="233">
        <v>1000</v>
      </c>
      <c r="D87" s="233"/>
      <c r="E87" s="236">
        <v>31.5</v>
      </c>
      <c r="F87" s="237">
        <v>35.25</v>
      </c>
      <c r="G87" s="237">
        <v>152.25</v>
      </c>
      <c r="H87" s="237">
        <v>1050</v>
      </c>
      <c r="I87" s="233"/>
      <c r="J87" s="238"/>
    </row>
    <row r="88" spans="1:10" ht="15.75" x14ac:dyDescent="0.25">
      <c r="A88" s="233"/>
      <c r="B88" s="233"/>
      <c r="C88" s="233"/>
      <c r="D88" s="233"/>
      <c r="E88" s="239">
        <f>E87-E86</f>
        <v>2.990000000000002</v>
      </c>
      <c r="F88" s="239">
        <f t="shared" ref="F88:H88" si="11">F87-F86</f>
        <v>-4.18</v>
      </c>
      <c r="G88" s="239">
        <f t="shared" si="11"/>
        <v>13.390000000000015</v>
      </c>
      <c r="H88" s="239">
        <f t="shared" si="11"/>
        <v>-70.950000000000045</v>
      </c>
      <c r="I88" s="233"/>
      <c r="J88" s="238"/>
    </row>
    <row r="89" spans="1:10" ht="15.75" x14ac:dyDescent="0.25">
      <c r="A89" s="233"/>
      <c r="B89" s="231"/>
      <c r="C89" s="231"/>
      <c r="D89" s="235"/>
      <c r="E89" s="240">
        <f>E86/E87</f>
        <v>0.90507936507936504</v>
      </c>
      <c r="F89" s="240">
        <f t="shared" ref="F89:H89" si="12">F86/F87</f>
        <v>1.1185815602836879</v>
      </c>
      <c r="G89" s="240">
        <f t="shared" si="12"/>
        <v>0.91205254515599332</v>
      </c>
      <c r="H89" s="240">
        <f t="shared" si="12"/>
        <v>1.0675714285714286</v>
      </c>
      <c r="I89" s="231"/>
      <c r="J89" s="238"/>
    </row>
  </sheetData>
  <mergeCells count="11">
    <mergeCell ref="B1:J1"/>
    <mergeCell ref="A86:B86"/>
    <mergeCell ref="A2:J2"/>
    <mergeCell ref="A3:J3"/>
    <mergeCell ref="A4:A5"/>
    <mergeCell ref="B4:B5"/>
    <mergeCell ref="C4:C5"/>
    <mergeCell ref="E4:G4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8"/>
  <sheetViews>
    <sheetView tabSelected="1" workbookViewId="0">
      <pane ySplit="5" topLeftCell="A40" activePane="bottomLeft" state="frozen"/>
      <selection pane="bottomLeft" activeCell="N85" sqref="N85"/>
    </sheetView>
  </sheetViews>
  <sheetFormatPr defaultRowHeight="15" x14ac:dyDescent="0.25"/>
  <cols>
    <col min="1" max="1" width="20.140625" style="8" customWidth="1"/>
    <col min="2" max="2" width="30.28515625" customWidth="1"/>
    <col min="3" max="3" width="11.140625" style="21" customWidth="1"/>
    <col min="4" max="4" width="13.140625" style="9" hidden="1" customWidth="1"/>
    <col min="5" max="5" width="12.7109375" customWidth="1"/>
    <col min="6" max="6" width="13.140625" customWidth="1"/>
    <col min="7" max="7" width="11.5703125" customWidth="1"/>
    <col min="8" max="8" width="11" customWidth="1"/>
    <col min="9" max="9" width="0" hidden="1" customWidth="1"/>
    <col min="10" max="10" width="9.42578125" style="14" customWidth="1"/>
  </cols>
  <sheetData>
    <row r="1" spans="1:13" ht="15.75" x14ac:dyDescent="0.25">
      <c r="A1" s="335" t="s">
        <v>86</v>
      </c>
      <c r="B1" s="336"/>
      <c r="C1" s="336"/>
      <c r="D1" s="336"/>
      <c r="E1" s="336"/>
      <c r="F1" s="336"/>
      <c r="G1" s="336"/>
      <c r="H1" s="336"/>
      <c r="I1" s="336"/>
      <c r="J1" s="337"/>
      <c r="K1" s="316"/>
    </row>
    <row r="2" spans="1:13" ht="15.75" x14ac:dyDescent="0.25">
      <c r="A2" s="339" t="s">
        <v>278</v>
      </c>
      <c r="B2" s="339"/>
      <c r="C2" s="339"/>
      <c r="D2" s="339"/>
      <c r="E2" s="339"/>
      <c r="F2" s="339"/>
      <c r="G2" s="339"/>
      <c r="H2" s="339"/>
      <c r="I2" s="339"/>
      <c r="J2" s="339"/>
      <c r="K2" s="316"/>
    </row>
    <row r="3" spans="1:13" ht="15.75" x14ac:dyDescent="0.25">
      <c r="A3" s="338" t="s">
        <v>120</v>
      </c>
      <c r="B3" s="336"/>
      <c r="C3" s="336"/>
      <c r="D3" s="336"/>
      <c r="E3" s="336"/>
      <c r="F3" s="336"/>
      <c r="G3" s="336"/>
      <c r="H3" s="336"/>
      <c r="I3" s="336"/>
      <c r="J3" s="337"/>
      <c r="K3" s="316"/>
      <c r="M3" s="21"/>
    </row>
    <row r="4" spans="1:13" ht="15.75" x14ac:dyDescent="0.25">
      <c r="A4" s="341" t="s">
        <v>1</v>
      </c>
      <c r="B4" s="342" t="s">
        <v>2</v>
      </c>
      <c r="C4" s="342" t="s">
        <v>121</v>
      </c>
      <c r="D4" s="1"/>
      <c r="E4" s="342" t="s">
        <v>4</v>
      </c>
      <c r="F4" s="342"/>
      <c r="G4" s="342"/>
      <c r="H4" s="342" t="s">
        <v>5</v>
      </c>
      <c r="I4" s="342" t="s">
        <v>6</v>
      </c>
      <c r="J4" s="343" t="s">
        <v>7</v>
      </c>
      <c r="K4" s="316"/>
    </row>
    <row r="5" spans="1:13" ht="33.75" customHeight="1" x14ac:dyDescent="0.25">
      <c r="A5" s="341"/>
      <c r="B5" s="342"/>
      <c r="C5" s="342"/>
      <c r="D5" s="1"/>
      <c r="E5" s="154" t="s">
        <v>8</v>
      </c>
      <c r="F5" s="154" t="s">
        <v>9</v>
      </c>
      <c r="G5" s="154" t="s">
        <v>10</v>
      </c>
      <c r="H5" s="342"/>
      <c r="I5" s="342"/>
      <c r="J5" s="343"/>
      <c r="K5" s="316" t="s">
        <v>341</v>
      </c>
    </row>
    <row r="6" spans="1:13" ht="19.5" customHeight="1" x14ac:dyDescent="0.25">
      <c r="A6" s="10" t="s">
        <v>122</v>
      </c>
      <c r="B6" s="154"/>
      <c r="C6" s="154"/>
      <c r="D6" s="1"/>
      <c r="E6" s="154"/>
      <c r="F6" s="154"/>
      <c r="G6" s="154"/>
      <c r="H6" s="154"/>
      <c r="I6" s="154"/>
      <c r="J6" s="155"/>
      <c r="K6" s="316"/>
    </row>
    <row r="7" spans="1:13" ht="19.5" customHeight="1" x14ac:dyDescent="0.25">
      <c r="A7" s="10" t="s">
        <v>11</v>
      </c>
      <c r="B7" s="154" t="s">
        <v>123</v>
      </c>
      <c r="C7" s="141">
        <v>150</v>
      </c>
      <c r="D7" s="39">
        <v>250</v>
      </c>
      <c r="E7" s="154">
        <v>3.94</v>
      </c>
      <c r="F7" s="154">
        <v>6.97</v>
      </c>
      <c r="G7" s="154">
        <v>18.3</v>
      </c>
      <c r="H7" s="62">
        <v>165.01</v>
      </c>
      <c r="I7" s="62"/>
      <c r="J7" s="75">
        <v>64</v>
      </c>
      <c r="K7" s="316"/>
    </row>
    <row r="8" spans="1:13" ht="15.75" hidden="1" x14ac:dyDescent="0.25">
      <c r="A8" s="204"/>
      <c r="B8" s="103" t="s">
        <v>124</v>
      </c>
      <c r="C8" s="74">
        <f>C7*D8/D7</f>
        <v>15</v>
      </c>
      <c r="D8" s="39">
        <v>25</v>
      </c>
      <c r="E8" s="62">
        <f>[3]гречка!C5</f>
        <v>1.8540000000000001</v>
      </c>
      <c r="F8" s="62">
        <f>[3]гречка!D5</f>
        <v>0.18</v>
      </c>
      <c r="G8" s="62">
        <f>[3]гречка!E5</f>
        <v>12.186000000000002</v>
      </c>
      <c r="H8" s="62">
        <f>[3]гречка!B219</f>
        <v>59.238</v>
      </c>
      <c r="I8" s="62">
        <f>[3]гречка!N219</f>
        <v>0</v>
      </c>
      <c r="J8" s="75"/>
      <c r="K8" s="316"/>
    </row>
    <row r="9" spans="1:13" ht="15.75" hidden="1" x14ac:dyDescent="0.25">
      <c r="A9" s="10"/>
      <c r="B9" s="103" t="s">
        <v>66</v>
      </c>
      <c r="C9" s="74">
        <f t="shared" ref="C9:C13" si="0">C8*D9/D8</f>
        <v>18</v>
      </c>
      <c r="D9" s="39">
        <v>30</v>
      </c>
      <c r="E9" s="62"/>
      <c r="F9" s="62"/>
      <c r="G9" s="62"/>
      <c r="H9" s="62"/>
      <c r="I9" s="62"/>
      <c r="J9" s="75"/>
      <c r="K9" s="316"/>
    </row>
    <row r="10" spans="1:13" ht="31.5" hidden="1" x14ac:dyDescent="0.25">
      <c r="A10" s="10"/>
      <c r="B10" s="103" t="s">
        <v>125</v>
      </c>
      <c r="C10" s="74">
        <f t="shared" si="0"/>
        <v>112.5</v>
      </c>
      <c r="D10" s="39">
        <v>187.5</v>
      </c>
      <c r="E10" s="62">
        <f>[3]молоко!C46</f>
        <v>3.7800000000000007</v>
      </c>
      <c r="F10" s="62">
        <f>[3]молоко!D46</f>
        <v>4.3200000000000012</v>
      </c>
      <c r="G10" s="62">
        <f>[3]молоко!E46</f>
        <v>6.3450000000000015</v>
      </c>
      <c r="H10" s="62">
        <f>[3]молоко!B219</f>
        <v>81.688500000000033</v>
      </c>
      <c r="I10" s="62">
        <f>[3]молоко!N219</f>
        <v>1.7550000000000006</v>
      </c>
      <c r="J10" s="75"/>
      <c r="K10" s="316"/>
    </row>
    <row r="11" spans="1:13" ht="15.75" hidden="1" x14ac:dyDescent="0.25">
      <c r="A11" s="10"/>
      <c r="B11" s="103" t="s">
        <v>126</v>
      </c>
      <c r="C11" s="74">
        <f t="shared" si="0"/>
        <v>4.5</v>
      </c>
      <c r="D11" s="39">
        <v>7.5</v>
      </c>
      <c r="E11" s="62">
        <f>[3]сахар!C27</f>
        <v>0</v>
      </c>
      <c r="F11" s="62">
        <f>[3]сахар!D27</f>
        <v>0</v>
      </c>
      <c r="G11" s="62">
        <f>[3]сахар!E27</f>
        <v>5.3892000000000007</v>
      </c>
      <c r="H11" s="62">
        <f>[3]сахар!B219</f>
        <v>22.09572</v>
      </c>
      <c r="I11" s="62"/>
      <c r="J11" s="75"/>
      <c r="K11" s="316"/>
    </row>
    <row r="12" spans="1:13" ht="15.75" hidden="1" x14ac:dyDescent="0.25">
      <c r="A12" s="10"/>
      <c r="B12" s="103" t="s">
        <v>127</v>
      </c>
      <c r="C12" s="74">
        <f t="shared" si="0"/>
        <v>4.5</v>
      </c>
      <c r="D12" s="39">
        <v>7.5</v>
      </c>
      <c r="E12" s="102">
        <f>[3]масло!C158</f>
        <v>2.7000000000000007E-2</v>
      </c>
      <c r="F12" s="102">
        <f>[3]масло!D158</f>
        <v>4.455000000000001</v>
      </c>
      <c r="G12" s="102">
        <f>[3]масло!E158</f>
        <v>4.3200000000000009E-2</v>
      </c>
      <c r="H12" s="102">
        <f>[3]масло!B219</f>
        <v>41.719320000000018</v>
      </c>
      <c r="I12" s="102">
        <f>[3]масло!N219</f>
        <v>0</v>
      </c>
      <c r="J12" s="75"/>
      <c r="K12" s="316"/>
    </row>
    <row r="13" spans="1:13" ht="15.75" hidden="1" x14ac:dyDescent="0.25">
      <c r="A13" s="26"/>
      <c r="B13" s="103" t="s">
        <v>34</v>
      </c>
      <c r="C13" s="74">
        <f t="shared" si="0"/>
        <v>0.36</v>
      </c>
      <c r="D13" s="39">
        <v>0.6</v>
      </c>
      <c r="E13" s="62"/>
      <c r="F13" s="62"/>
      <c r="G13" s="62"/>
      <c r="H13" s="62"/>
      <c r="I13" s="62"/>
      <c r="J13" s="75"/>
      <c r="K13" s="316"/>
    </row>
    <row r="14" spans="1:13" ht="15.75" hidden="1" x14ac:dyDescent="0.25">
      <c r="A14" s="26" t="s">
        <v>13</v>
      </c>
      <c r="B14" s="103"/>
      <c r="C14" s="74"/>
      <c r="D14" s="39"/>
      <c r="E14" s="75">
        <v>6.5609999999999999</v>
      </c>
      <c r="F14" s="106">
        <v>8.9640000000000004</v>
      </c>
      <c r="G14" s="106">
        <v>23.957999999999998</v>
      </c>
      <c r="H14" s="106">
        <v>204.74100000000001</v>
      </c>
      <c r="I14" s="75">
        <v>1.75</v>
      </c>
      <c r="J14" s="75"/>
      <c r="K14" s="316"/>
    </row>
    <row r="15" spans="1:13" ht="15.75" hidden="1" x14ac:dyDescent="0.25">
      <c r="A15" s="26"/>
      <c r="B15" s="103"/>
      <c r="C15" s="74"/>
      <c r="D15" s="39"/>
      <c r="E15" s="75">
        <v>5.6609999999999996</v>
      </c>
      <c r="F15" s="106">
        <v>8.9600000000000009</v>
      </c>
      <c r="G15" s="106">
        <v>23.96</v>
      </c>
      <c r="H15" s="106">
        <v>204.74</v>
      </c>
      <c r="I15" s="106">
        <v>1.76</v>
      </c>
      <c r="J15" s="75"/>
      <c r="K15" s="316"/>
    </row>
    <row r="16" spans="1:13" ht="15.75" x14ac:dyDescent="0.25">
      <c r="A16" s="26"/>
      <c r="B16" s="103" t="s">
        <v>128</v>
      </c>
      <c r="C16" s="141">
        <v>50</v>
      </c>
      <c r="D16" s="39">
        <v>65</v>
      </c>
      <c r="E16" s="203">
        <v>5</v>
      </c>
      <c r="F16" s="203">
        <v>8.8000000000000007</v>
      </c>
      <c r="G16" s="203">
        <v>16</v>
      </c>
      <c r="H16" s="203">
        <v>163</v>
      </c>
      <c r="I16" s="70"/>
      <c r="J16" s="70">
        <v>147</v>
      </c>
      <c r="K16" s="316"/>
    </row>
    <row r="17" spans="1:11" ht="15.75" hidden="1" x14ac:dyDescent="0.25">
      <c r="A17" s="26"/>
      <c r="B17" s="153" t="s">
        <v>129</v>
      </c>
      <c r="C17" s="74">
        <v>30</v>
      </c>
      <c r="D17" s="74" t="e">
        <f>#REF!</f>
        <v>#REF!</v>
      </c>
      <c r="E17" s="74"/>
      <c r="F17" s="74"/>
      <c r="G17" s="74"/>
      <c r="H17" s="74"/>
      <c r="I17" s="62"/>
      <c r="J17" s="75"/>
      <c r="K17" s="316"/>
    </row>
    <row r="18" spans="1:11" ht="15.75" hidden="1" x14ac:dyDescent="0.25">
      <c r="A18" s="26"/>
      <c r="B18" s="153" t="s">
        <v>130</v>
      </c>
      <c r="C18" s="74">
        <v>8</v>
      </c>
      <c r="D18" s="74">
        <v>15</v>
      </c>
      <c r="E18" s="74"/>
      <c r="F18" s="74"/>
      <c r="G18" s="74"/>
      <c r="H18" s="74"/>
      <c r="I18" s="62"/>
      <c r="J18" s="75"/>
      <c r="K18" s="316"/>
    </row>
    <row r="19" spans="1:11" ht="15.75" hidden="1" customHeight="1" x14ac:dyDescent="0.25">
      <c r="A19" s="26"/>
      <c r="B19" s="153" t="s">
        <v>15</v>
      </c>
      <c r="C19" s="74">
        <v>15</v>
      </c>
      <c r="D19" s="39">
        <v>10</v>
      </c>
      <c r="E19" s="62"/>
      <c r="F19" s="62"/>
      <c r="G19" s="62"/>
      <c r="H19" s="62"/>
      <c r="I19" s="62"/>
      <c r="J19" s="75"/>
      <c r="K19" s="316"/>
    </row>
    <row r="20" spans="1:11" ht="17.25" hidden="1" customHeight="1" x14ac:dyDescent="0.25">
      <c r="A20" s="26" t="s">
        <v>13</v>
      </c>
      <c r="B20" s="153"/>
      <c r="C20" s="74"/>
      <c r="D20" s="39"/>
      <c r="E20" s="75">
        <v>3.79</v>
      </c>
      <c r="F20" s="75">
        <v>7.55</v>
      </c>
      <c r="G20" s="75">
        <v>11.36</v>
      </c>
      <c r="H20" s="75">
        <v>15.43</v>
      </c>
      <c r="I20" s="62"/>
      <c r="J20" s="75"/>
      <c r="K20" s="316"/>
    </row>
    <row r="21" spans="1:11" ht="21.75" customHeight="1" x14ac:dyDescent="0.25">
      <c r="A21" s="26"/>
      <c r="B21" s="154" t="s">
        <v>131</v>
      </c>
      <c r="C21" s="62">
        <v>150</v>
      </c>
      <c r="D21" s="137">
        <v>180</v>
      </c>
      <c r="E21" s="62">
        <v>1.87</v>
      </c>
      <c r="F21" s="62">
        <v>1.94</v>
      </c>
      <c r="G21" s="62">
        <v>14.62</v>
      </c>
      <c r="H21" s="62">
        <v>87.1</v>
      </c>
      <c r="I21" s="62"/>
      <c r="J21" s="75">
        <v>126</v>
      </c>
      <c r="K21" s="316"/>
    </row>
    <row r="22" spans="1:11" ht="15" hidden="1" customHeight="1" thickBot="1" x14ac:dyDescent="0.3">
      <c r="A22" s="26"/>
      <c r="B22" s="138" t="s">
        <v>51</v>
      </c>
      <c r="C22" s="62">
        <f>C21*D22/D21</f>
        <v>2</v>
      </c>
      <c r="D22" s="39">
        <v>2.4</v>
      </c>
      <c r="E22" s="62"/>
      <c r="F22" s="62"/>
      <c r="G22" s="62"/>
      <c r="H22" s="62"/>
      <c r="I22" s="62"/>
      <c r="J22" s="75"/>
      <c r="K22" s="316"/>
    </row>
    <row r="23" spans="1:11" ht="14.25" hidden="1" customHeight="1" thickBot="1" x14ac:dyDescent="0.3">
      <c r="A23" s="26"/>
      <c r="B23" s="138" t="s">
        <v>46</v>
      </c>
      <c r="C23" s="62">
        <f t="shared" ref="C23" si="1">C22*D23/D22</f>
        <v>70</v>
      </c>
      <c r="D23" s="39">
        <v>84</v>
      </c>
      <c r="E23" s="62"/>
      <c r="F23" s="62"/>
      <c r="G23" s="62"/>
      <c r="H23" s="62"/>
      <c r="I23" s="62"/>
      <c r="J23" s="75"/>
      <c r="K23" s="316"/>
    </row>
    <row r="24" spans="1:11" ht="15.75" hidden="1" customHeight="1" thickBot="1" x14ac:dyDescent="0.3">
      <c r="A24" s="26"/>
      <c r="B24" s="138" t="s">
        <v>19</v>
      </c>
      <c r="C24" s="62">
        <v>114</v>
      </c>
      <c r="D24" s="39">
        <v>114</v>
      </c>
      <c r="E24" s="62"/>
      <c r="F24" s="62"/>
      <c r="G24" s="62"/>
      <c r="H24" s="62"/>
      <c r="I24" s="62"/>
      <c r="J24" s="75"/>
      <c r="K24" s="316"/>
    </row>
    <row r="25" spans="1:11" ht="15" hidden="1" customHeight="1" thickBot="1" x14ac:dyDescent="0.3">
      <c r="A25" s="26"/>
      <c r="B25" s="138" t="s">
        <v>18</v>
      </c>
      <c r="C25" s="62">
        <f>C23*D25/D23</f>
        <v>10</v>
      </c>
      <c r="D25" s="39">
        <v>12</v>
      </c>
      <c r="E25" s="62"/>
      <c r="F25" s="62"/>
      <c r="G25" s="62"/>
      <c r="H25" s="62"/>
      <c r="I25" s="62"/>
      <c r="J25" s="75"/>
      <c r="K25" s="316"/>
    </row>
    <row r="26" spans="1:11" ht="19.5" hidden="1" customHeight="1" x14ac:dyDescent="0.25">
      <c r="A26" s="26" t="s">
        <v>13</v>
      </c>
      <c r="B26" s="154"/>
      <c r="C26" s="62"/>
      <c r="D26" s="39"/>
      <c r="E26" s="75">
        <v>1.23</v>
      </c>
      <c r="F26" s="75">
        <v>1.23</v>
      </c>
      <c r="G26" s="75">
        <v>13.22</v>
      </c>
      <c r="H26" s="75">
        <v>86.89</v>
      </c>
      <c r="I26" s="75">
        <f>I32/180*C21</f>
        <v>0.83333333333333337</v>
      </c>
      <c r="J26" s="75"/>
      <c r="K26" s="316"/>
    </row>
    <row r="27" spans="1:11" ht="22.5" customHeight="1" x14ac:dyDescent="0.25">
      <c r="A27" s="10" t="s">
        <v>20</v>
      </c>
      <c r="B27" s="154"/>
      <c r="C27" s="75">
        <f>C7+C16+C21</f>
        <v>350</v>
      </c>
      <c r="D27" s="39"/>
      <c r="E27" s="139">
        <f>E21+E16+E7</f>
        <v>10.81</v>
      </c>
      <c r="F27" s="139">
        <f>F21+F16+F7</f>
        <v>17.71</v>
      </c>
      <c r="G27" s="139">
        <f>G21+G16+G7</f>
        <v>48.92</v>
      </c>
      <c r="H27" s="139">
        <f>H21+H16+H7</f>
        <v>415.11</v>
      </c>
      <c r="I27" s="139">
        <v>0.18</v>
      </c>
      <c r="J27" s="75"/>
      <c r="K27" s="316"/>
    </row>
    <row r="28" spans="1:11" ht="15.75" hidden="1" x14ac:dyDescent="0.25">
      <c r="A28" s="26"/>
      <c r="B28" s="154"/>
      <c r="C28" s="62"/>
      <c r="D28" s="39"/>
      <c r="E28" s="139">
        <v>6.49</v>
      </c>
      <c r="F28" s="139">
        <v>12.92</v>
      </c>
      <c r="G28" s="139">
        <v>19.440000000000001</v>
      </c>
      <c r="H28" s="139">
        <v>26.4</v>
      </c>
      <c r="I28" s="139">
        <v>0.24</v>
      </c>
      <c r="J28" s="75"/>
      <c r="K28" s="316"/>
    </row>
    <row r="29" spans="1:11" ht="15.75" x14ac:dyDescent="0.25">
      <c r="A29" s="26" t="s">
        <v>21</v>
      </c>
      <c r="B29" s="154" t="s">
        <v>96</v>
      </c>
      <c r="C29" s="62">
        <v>100</v>
      </c>
      <c r="D29" s="39"/>
      <c r="E29" s="142">
        <v>0.5</v>
      </c>
      <c r="F29" s="142">
        <v>0.1</v>
      </c>
      <c r="G29" s="142">
        <v>10.1</v>
      </c>
      <c r="H29" s="142">
        <v>46</v>
      </c>
      <c r="I29" s="139"/>
      <c r="J29" s="75">
        <v>532</v>
      </c>
      <c r="K29" s="316"/>
    </row>
    <row r="30" spans="1:11" ht="15.75" hidden="1" x14ac:dyDescent="0.25">
      <c r="A30" s="26"/>
      <c r="B30" s="154" t="s">
        <v>132</v>
      </c>
      <c r="C30" s="62">
        <v>140</v>
      </c>
      <c r="D30" s="39"/>
      <c r="E30" s="139">
        <v>2.2999999999999998</v>
      </c>
      <c r="F30" s="139">
        <v>0</v>
      </c>
      <c r="G30" s="139">
        <v>33.6</v>
      </c>
      <c r="H30" s="139">
        <v>143.4</v>
      </c>
      <c r="I30" s="139">
        <v>10</v>
      </c>
      <c r="J30" s="75"/>
      <c r="K30" s="316"/>
    </row>
    <row r="31" spans="1:11" ht="31.5" x14ac:dyDescent="0.25">
      <c r="A31" s="70" t="s">
        <v>133</v>
      </c>
      <c r="B31" s="2"/>
      <c r="C31" s="75">
        <f>C29</f>
        <v>100</v>
      </c>
      <c r="D31" s="104"/>
      <c r="E31" s="139">
        <f>E29</f>
        <v>0.5</v>
      </c>
      <c r="F31" s="139">
        <f>F29</f>
        <v>0.1</v>
      </c>
      <c r="G31" s="139">
        <f>G29</f>
        <v>10.1</v>
      </c>
      <c r="H31" s="139">
        <v>46</v>
      </c>
      <c r="I31" s="74"/>
      <c r="J31" s="105"/>
      <c r="K31" s="316"/>
    </row>
    <row r="32" spans="1:11" ht="15.75" hidden="1" x14ac:dyDescent="0.25">
      <c r="A32" s="70"/>
      <c r="B32" s="154"/>
      <c r="C32" s="62"/>
      <c r="D32" s="39"/>
      <c r="E32" s="75">
        <v>1.3</v>
      </c>
      <c r="F32" s="75">
        <v>1.3</v>
      </c>
      <c r="G32" s="75">
        <v>14</v>
      </c>
      <c r="H32" s="75">
        <v>92</v>
      </c>
      <c r="I32" s="75">
        <v>1</v>
      </c>
      <c r="J32" s="75"/>
      <c r="K32" s="316"/>
    </row>
    <row r="33" spans="1:11" s="9" customFormat="1" ht="21" hidden="1" customHeight="1" x14ac:dyDescent="0.25">
      <c r="A33" s="70"/>
      <c r="B33" s="58"/>
      <c r="C33" s="70"/>
      <c r="D33" s="39"/>
      <c r="E33" s="70"/>
      <c r="F33" s="70"/>
      <c r="G33" s="70"/>
      <c r="H33" s="70"/>
      <c r="I33" s="55"/>
      <c r="J33" s="70"/>
      <c r="K33" s="317"/>
    </row>
    <row r="34" spans="1:11" ht="15.75" x14ac:dyDescent="0.25">
      <c r="A34" s="70" t="s">
        <v>24</v>
      </c>
      <c r="B34" s="74" t="s">
        <v>282</v>
      </c>
      <c r="C34" s="62">
        <v>30</v>
      </c>
      <c r="D34" s="39">
        <v>60</v>
      </c>
      <c r="E34" s="154">
        <v>0.34</v>
      </c>
      <c r="F34" s="154">
        <v>3.04</v>
      </c>
      <c r="G34" s="154">
        <v>3.46</v>
      </c>
      <c r="H34" s="62">
        <v>30.2</v>
      </c>
      <c r="I34" s="62"/>
      <c r="J34" s="105">
        <v>52</v>
      </c>
      <c r="K34" s="316"/>
    </row>
    <row r="35" spans="1:11" ht="15.75" hidden="1" x14ac:dyDescent="0.25">
      <c r="A35" s="70" t="s">
        <v>13</v>
      </c>
      <c r="B35" s="62"/>
      <c r="C35" s="62"/>
      <c r="D35" s="39"/>
      <c r="E35" s="75">
        <v>1.4350000000000001</v>
      </c>
      <c r="F35" s="75">
        <v>3.6850000000000001</v>
      </c>
      <c r="G35" s="75">
        <v>5.0750000000000002</v>
      </c>
      <c r="H35" s="75">
        <v>59.45</v>
      </c>
      <c r="I35" s="75">
        <v>4</v>
      </c>
      <c r="J35" s="75"/>
      <c r="K35" s="316"/>
    </row>
    <row r="36" spans="1:11" ht="15.75" hidden="1" x14ac:dyDescent="0.25">
      <c r="A36" s="70"/>
      <c r="B36" s="62"/>
      <c r="C36" s="62"/>
      <c r="D36" s="39"/>
      <c r="E36" s="62">
        <v>0.59</v>
      </c>
      <c r="F36" s="62">
        <v>4.04</v>
      </c>
      <c r="G36" s="62">
        <v>4.3</v>
      </c>
      <c r="H36" s="62">
        <v>57.3</v>
      </c>
      <c r="I36" s="75">
        <v>4</v>
      </c>
      <c r="J36" s="75"/>
      <c r="K36" s="316"/>
    </row>
    <row r="37" spans="1:11" ht="15.75" x14ac:dyDescent="0.25">
      <c r="A37" s="70"/>
      <c r="B37" s="74" t="s">
        <v>300</v>
      </c>
      <c r="C37" s="62">
        <v>150</v>
      </c>
      <c r="D37" s="137">
        <v>200</v>
      </c>
      <c r="E37" s="62">
        <v>1.2</v>
      </c>
      <c r="F37" s="154">
        <v>3.1</v>
      </c>
      <c r="G37" s="154">
        <v>11.9</v>
      </c>
      <c r="H37" s="62">
        <v>72.400000000000006</v>
      </c>
      <c r="I37" s="62"/>
      <c r="J37" s="75">
        <v>76</v>
      </c>
      <c r="K37" s="316"/>
    </row>
    <row r="38" spans="1:11" ht="15.75" hidden="1" x14ac:dyDescent="0.25">
      <c r="A38" s="70" t="s">
        <v>13</v>
      </c>
      <c r="B38" s="74"/>
      <c r="C38" s="62"/>
      <c r="D38" s="39"/>
      <c r="E38" s="75">
        <v>3.93</v>
      </c>
      <c r="F38" s="75">
        <v>4.9000000000000004</v>
      </c>
      <c r="G38" s="75">
        <v>16.84</v>
      </c>
      <c r="H38" s="75">
        <v>120.88</v>
      </c>
      <c r="I38" s="62">
        <v>6.57</v>
      </c>
      <c r="J38" s="75"/>
      <c r="K38" s="316"/>
    </row>
    <row r="39" spans="1:11" ht="15.75" hidden="1" x14ac:dyDescent="0.25">
      <c r="A39" s="70"/>
      <c r="B39" s="74"/>
      <c r="C39" s="62"/>
      <c r="D39" s="39"/>
      <c r="E39" s="75">
        <v>3.28</v>
      </c>
      <c r="F39" s="75">
        <v>4.8</v>
      </c>
      <c r="G39" s="75">
        <v>16.760000000000002</v>
      </c>
      <c r="H39" s="75">
        <v>116.11</v>
      </c>
      <c r="I39" s="62">
        <v>6.57</v>
      </c>
      <c r="J39" s="75"/>
      <c r="K39" s="316"/>
    </row>
    <row r="40" spans="1:11" ht="15.75" x14ac:dyDescent="0.25">
      <c r="A40" s="70"/>
      <c r="B40" s="74" t="s">
        <v>26</v>
      </c>
      <c r="C40" s="62">
        <v>80</v>
      </c>
      <c r="D40" s="39">
        <v>120</v>
      </c>
      <c r="E40" s="62">
        <v>1.8</v>
      </c>
      <c r="F40" s="154">
        <v>2.1</v>
      </c>
      <c r="G40" s="154">
        <v>14.2</v>
      </c>
      <c r="H40" s="62">
        <v>73.2</v>
      </c>
      <c r="I40" s="62"/>
      <c r="J40" s="75">
        <v>56</v>
      </c>
      <c r="K40" s="316"/>
    </row>
    <row r="41" spans="1:11" ht="15.75" hidden="1" x14ac:dyDescent="0.25">
      <c r="A41" s="70"/>
      <c r="B41" s="74" t="s">
        <v>110</v>
      </c>
      <c r="C41" s="62"/>
      <c r="D41" s="39"/>
      <c r="E41" s="62"/>
      <c r="F41" s="62"/>
      <c r="G41" s="62"/>
      <c r="H41" s="62"/>
      <c r="I41" s="62"/>
      <c r="J41" s="75"/>
      <c r="K41" s="316"/>
    </row>
    <row r="42" spans="1:11" ht="15.75" hidden="1" x14ac:dyDescent="0.25">
      <c r="A42" s="70"/>
      <c r="B42" s="62" t="s">
        <v>28</v>
      </c>
      <c r="C42" s="62">
        <f>C40*D42/D40</f>
        <v>78.400000000000006</v>
      </c>
      <c r="D42" s="39">
        <v>117.6</v>
      </c>
      <c r="E42" s="62"/>
      <c r="F42" s="62"/>
      <c r="G42" s="62"/>
      <c r="H42" s="62"/>
      <c r="I42" s="62"/>
      <c r="J42" s="75"/>
      <c r="K42" s="316"/>
    </row>
    <row r="43" spans="1:11" ht="15.75" hidden="1" x14ac:dyDescent="0.25">
      <c r="A43" s="70"/>
      <c r="B43" s="62" t="s">
        <v>29</v>
      </c>
      <c r="C43" s="62">
        <f>C40*D43/D40</f>
        <v>84</v>
      </c>
      <c r="D43" s="39">
        <v>126</v>
      </c>
      <c r="E43" s="62"/>
      <c r="F43" s="62"/>
      <c r="G43" s="62"/>
      <c r="H43" s="62"/>
      <c r="I43" s="62"/>
      <c r="J43" s="75"/>
      <c r="K43" s="316"/>
    </row>
    <row r="44" spans="1:11" ht="15.75" hidden="1" x14ac:dyDescent="0.25">
      <c r="A44" s="70"/>
      <c r="B44" s="62" t="s">
        <v>30</v>
      </c>
      <c r="C44" s="62">
        <f t="shared" ref="C44:C45" si="2">C42*D44/D42</f>
        <v>90</v>
      </c>
      <c r="D44" s="39">
        <v>135</v>
      </c>
      <c r="E44" s="62"/>
      <c r="F44" s="62"/>
      <c r="G44" s="62"/>
      <c r="H44" s="62"/>
      <c r="I44" s="62"/>
      <c r="J44" s="75"/>
      <c r="K44" s="316"/>
    </row>
    <row r="45" spans="1:11" ht="15.75" hidden="1" x14ac:dyDescent="0.25">
      <c r="A45" s="70"/>
      <c r="B45" s="62" t="s">
        <v>31</v>
      </c>
      <c r="C45" s="62">
        <f t="shared" si="2"/>
        <v>98</v>
      </c>
      <c r="D45" s="39">
        <v>147</v>
      </c>
      <c r="E45" s="62"/>
      <c r="F45" s="62"/>
      <c r="G45" s="62"/>
      <c r="H45" s="62"/>
      <c r="I45" s="62"/>
      <c r="J45" s="75"/>
      <c r="K45" s="316"/>
    </row>
    <row r="46" spans="1:11" ht="15.75" hidden="1" x14ac:dyDescent="0.25">
      <c r="A46" s="70"/>
      <c r="B46" s="62" t="s">
        <v>32</v>
      </c>
      <c r="C46" s="62">
        <f>C40*D46/D40</f>
        <v>56.8</v>
      </c>
      <c r="D46" s="39">
        <v>85.2</v>
      </c>
      <c r="E46" s="62"/>
      <c r="F46" s="62"/>
      <c r="G46" s="62"/>
      <c r="H46" s="62"/>
      <c r="I46" s="62"/>
      <c r="J46" s="75"/>
      <c r="K46" s="316"/>
    </row>
    <row r="47" spans="1:11" ht="15.75" hidden="1" x14ac:dyDescent="0.25">
      <c r="A47" s="70"/>
      <c r="B47" s="74" t="s">
        <v>134</v>
      </c>
      <c r="C47" s="62">
        <f t="shared" ref="C47:C49" si="3">C46*D47/D46</f>
        <v>22.4</v>
      </c>
      <c r="D47" s="39">
        <v>33.6</v>
      </c>
      <c r="E47" s="62"/>
      <c r="F47" s="62"/>
      <c r="G47" s="62"/>
      <c r="H47" s="62"/>
      <c r="I47" s="62"/>
      <c r="J47" s="75"/>
      <c r="K47" s="316"/>
    </row>
    <row r="48" spans="1:11" ht="15.75" hidden="1" x14ac:dyDescent="0.25">
      <c r="A48" s="70"/>
      <c r="B48" s="62" t="s">
        <v>135</v>
      </c>
      <c r="C48" s="62">
        <f t="shared" si="3"/>
        <v>1.9999999999999996</v>
      </c>
      <c r="D48" s="39">
        <v>3</v>
      </c>
      <c r="E48" s="62"/>
      <c r="F48" s="62"/>
      <c r="G48" s="62"/>
      <c r="H48" s="62"/>
      <c r="I48" s="62"/>
      <c r="J48" s="75"/>
      <c r="K48" s="316"/>
    </row>
    <row r="49" spans="1:11" ht="15.75" hidden="1" x14ac:dyDescent="0.25">
      <c r="A49" s="70"/>
      <c r="B49" s="74" t="s">
        <v>34</v>
      </c>
      <c r="C49" s="62">
        <f t="shared" si="3"/>
        <v>0.19999999999999996</v>
      </c>
      <c r="D49" s="39">
        <v>0.3</v>
      </c>
      <c r="E49" s="62"/>
      <c r="F49" s="62"/>
      <c r="G49" s="62"/>
      <c r="H49" s="62"/>
      <c r="I49" s="62"/>
      <c r="J49" s="75"/>
      <c r="K49" s="369"/>
    </row>
    <row r="50" spans="1:11" ht="19.5" hidden="1" customHeight="1" x14ac:dyDescent="0.25">
      <c r="A50" s="70" t="s">
        <v>13</v>
      </c>
      <c r="B50" s="74"/>
      <c r="C50" s="62"/>
      <c r="D50" s="39"/>
      <c r="E50" s="106">
        <f>E51/120*C40</f>
        <v>1.9066666666666665</v>
      </c>
      <c r="F50" s="106">
        <f>F51/120*C40</f>
        <v>2.5866666666666664</v>
      </c>
      <c r="G50" s="106">
        <f>G51/120*C40</f>
        <v>12.073333333333334</v>
      </c>
      <c r="H50" s="106">
        <f>H51/120*C40</f>
        <v>78.56</v>
      </c>
      <c r="I50" s="75">
        <v>5.2</v>
      </c>
      <c r="J50" s="75"/>
      <c r="K50" s="316"/>
    </row>
    <row r="51" spans="1:11" ht="16.5" hidden="1" customHeight="1" thickBot="1" x14ac:dyDescent="0.3">
      <c r="A51" s="70"/>
      <c r="B51" s="74"/>
      <c r="C51" s="62"/>
      <c r="D51" s="39"/>
      <c r="E51" s="75">
        <v>2.86</v>
      </c>
      <c r="F51" s="75">
        <v>3.88</v>
      </c>
      <c r="G51" s="75">
        <v>18.11</v>
      </c>
      <c r="H51" s="75">
        <v>117.84</v>
      </c>
      <c r="I51" s="75"/>
      <c r="J51" s="75"/>
      <c r="K51" s="316"/>
    </row>
    <row r="52" spans="1:11" ht="15.75" x14ac:dyDescent="0.25">
      <c r="A52" s="70"/>
      <c r="B52" s="74" t="s">
        <v>283</v>
      </c>
      <c r="C52" s="62">
        <v>60</v>
      </c>
      <c r="D52" s="39"/>
      <c r="E52" s="154">
        <v>5.41</v>
      </c>
      <c r="F52" s="154">
        <v>5.78</v>
      </c>
      <c r="G52" s="154">
        <v>7.02</v>
      </c>
      <c r="H52" s="62">
        <v>107.54</v>
      </c>
      <c r="I52" s="75"/>
      <c r="J52" s="75">
        <v>287</v>
      </c>
      <c r="K52" s="316"/>
    </row>
    <row r="53" spans="1:11" ht="15.75" hidden="1" customHeight="1" x14ac:dyDescent="0.25">
      <c r="A53" s="70"/>
      <c r="B53" s="74"/>
      <c r="C53" s="62"/>
      <c r="D53" s="39"/>
      <c r="E53" s="75">
        <v>10.64</v>
      </c>
      <c r="F53" s="75">
        <v>3.76</v>
      </c>
      <c r="G53" s="75">
        <v>7.67</v>
      </c>
      <c r="H53" s="75">
        <v>107</v>
      </c>
      <c r="I53" s="75"/>
      <c r="J53" s="75"/>
      <c r="K53" s="316"/>
    </row>
    <row r="54" spans="1:11" ht="15.75" hidden="1" x14ac:dyDescent="0.25">
      <c r="A54" s="70" t="s">
        <v>136</v>
      </c>
      <c r="B54" s="74"/>
      <c r="C54" s="62"/>
      <c r="D54" s="39"/>
      <c r="E54" s="106">
        <v>13.12</v>
      </c>
      <c r="F54" s="106">
        <v>7.8</v>
      </c>
      <c r="G54" s="106">
        <v>1.77</v>
      </c>
      <c r="H54" s="106">
        <v>129.79</v>
      </c>
      <c r="I54" s="75"/>
      <c r="J54" s="75"/>
      <c r="K54" s="316"/>
    </row>
    <row r="55" spans="1:11" ht="15.75" x14ac:dyDescent="0.25">
      <c r="A55" s="70"/>
      <c r="B55" s="62" t="s">
        <v>35</v>
      </c>
      <c r="C55" s="62">
        <v>150</v>
      </c>
      <c r="D55" s="39">
        <v>200</v>
      </c>
      <c r="E55" s="154">
        <v>0.42</v>
      </c>
      <c r="F55" s="154">
        <v>0</v>
      </c>
      <c r="G55" s="154">
        <v>20.9</v>
      </c>
      <c r="H55" s="62">
        <v>85.3</v>
      </c>
      <c r="I55" s="62"/>
      <c r="J55" s="75">
        <v>376</v>
      </c>
      <c r="K55" s="316"/>
    </row>
    <row r="56" spans="1:11" ht="15.75" hidden="1" x14ac:dyDescent="0.25">
      <c r="A56" s="70"/>
      <c r="B56" s="67" t="s">
        <v>71</v>
      </c>
      <c r="C56" s="140">
        <f>C55*D56/D55</f>
        <v>16.5</v>
      </c>
      <c r="D56" s="67">
        <v>22</v>
      </c>
      <c r="E56" s="62"/>
      <c r="F56" s="75"/>
      <c r="G56" s="75"/>
      <c r="H56" s="75"/>
      <c r="I56" s="62"/>
      <c r="J56" s="75"/>
      <c r="K56" s="316"/>
    </row>
    <row r="57" spans="1:11" ht="15.75" hidden="1" x14ac:dyDescent="0.25">
      <c r="A57" s="70"/>
      <c r="B57" s="67" t="s">
        <v>137</v>
      </c>
      <c r="C57" s="140">
        <f t="shared" ref="C57:C64" si="4">C56*D57/D56</f>
        <v>16.5</v>
      </c>
      <c r="D57" s="67">
        <v>22</v>
      </c>
      <c r="E57" s="62"/>
      <c r="F57" s="75"/>
      <c r="G57" s="75"/>
      <c r="H57" s="75"/>
      <c r="I57" s="62"/>
      <c r="J57" s="75"/>
      <c r="K57" s="316"/>
    </row>
    <row r="58" spans="1:11" ht="15.75" hidden="1" x14ac:dyDescent="0.25">
      <c r="A58" s="70"/>
      <c r="B58" s="67" t="s">
        <v>138</v>
      </c>
      <c r="C58" s="140">
        <f t="shared" si="4"/>
        <v>16.5</v>
      </c>
      <c r="D58" s="67">
        <v>22</v>
      </c>
      <c r="E58" s="62"/>
      <c r="F58" s="75"/>
      <c r="G58" s="75"/>
      <c r="H58" s="75"/>
      <c r="I58" s="62"/>
      <c r="J58" s="75"/>
      <c r="K58" s="316"/>
    </row>
    <row r="59" spans="1:11" ht="15.75" hidden="1" x14ac:dyDescent="0.25">
      <c r="A59" s="70"/>
      <c r="B59" s="67" t="s">
        <v>139</v>
      </c>
      <c r="C59" s="140">
        <f t="shared" si="4"/>
        <v>16.5</v>
      </c>
      <c r="D59" s="67">
        <v>22</v>
      </c>
      <c r="E59" s="62"/>
      <c r="F59" s="75"/>
      <c r="G59" s="75"/>
      <c r="H59" s="75"/>
      <c r="I59" s="62"/>
      <c r="J59" s="75"/>
      <c r="K59" s="316"/>
    </row>
    <row r="60" spans="1:11" ht="15.75" hidden="1" x14ac:dyDescent="0.25">
      <c r="A60" s="70"/>
      <c r="B60" s="67" t="s">
        <v>140</v>
      </c>
      <c r="C60" s="140">
        <f t="shared" si="4"/>
        <v>16.5</v>
      </c>
      <c r="D60" s="67">
        <v>22</v>
      </c>
      <c r="E60" s="62"/>
      <c r="F60" s="75"/>
      <c r="G60" s="75"/>
      <c r="H60" s="75"/>
      <c r="I60" s="62"/>
      <c r="J60" s="75"/>
      <c r="K60" s="316"/>
    </row>
    <row r="61" spans="1:11" ht="15.75" hidden="1" x14ac:dyDescent="0.25">
      <c r="A61" s="70"/>
      <c r="B61" s="67" t="s">
        <v>141</v>
      </c>
      <c r="C61" s="140">
        <f t="shared" si="4"/>
        <v>16.5</v>
      </c>
      <c r="D61" s="67">
        <v>22</v>
      </c>
      <c r="E61" s="62">
        <f>[3]сухофрукт!C212</f>
        <v>0.97239999999999993</v>
      </c>
      <c r="F61" s="62">
        <f>[3]сухофрукт!D212</f>
        <v>0</v>
      </c>
      <c r="G61" s="62">
        <f>[3]сухофрукт!E212</f>
        <v>10.285</v>
      </c>
      <c r="H61" s="62">
        <f>[3]сухофрукт!B219</f>
        <v>46.155339999999995</v>
      </c>
      <c r="I61" s="62">
        <f>[3]сухофрукт!N219</f>
        <v>0.748</v>
      </c>
      <c r="J61" s="75"/>
      <c r="K61" s="316"/>
    </row>
    <row r="62" spans="1:11" ht="15.75" hidden="1" x14ac:dyDescent="0.25">
      <c r="A62" s="70"/>
      <c r="B62" s="67" t="s">
        <v>142</v>
      </c>
      <c r="C62" s="140">
        <f t="shared" si="4"/>
        <v>16.5</v>
      </c>
      <c r="D62" s="67">
        <v>22</v>
      </c>
      <c r="E62" s="62"/>
      <c r="F62" s="62"/>
      <c r="G62" s="62"/>
      <c r="H62" s="62"/>
      <c r="I62" s="62"/>
      <c r="J62" s="75"/>
      <c r="K62" s="316"/>
    </row>
    <row r="63" spans="1:11" ht="15.75" hidden="1" x14ac:dyDescent="0.25">
      <c r="A63" s="70"/>
      <c r="B63" s="67" t="s">
        <v>126</v>
      </c>
      <c r="C63" s="140">
        <v>11</v>
      </c>
      <c r="D63" s="67">
        <v>15</v>
      </c>
      <c r="E63" s="62"/>
      <c r="F63" s="62"/>
      <c r="G63" s="62"/>
      <c r="H63" s="62"/>
      <c r="I63" s="62"/>
      <c r="J63" s="75"/>
      <c r="K63" s="316"/>
    </row>
    <row r="64" spans="1:11" ht="23.25" hidden="1" customHeight="1" thickBot="1" x14ac:dyDescent="0.3">
      <c r="A64" s="70"/>
      <c r="B64" s="67" t="s">
        <v>143</v>
      </c>
      <c r="C64" s="140">
        <f t="shared" si="4"/>
        <v>140.06666666666666</v>
      </c>
      <c r="D64" s="67">
        <v>191</v>
      </c>
      <c r="E64" s="62">
        <f>'[3]сахар (4)'!C27</f>
        <v>0</v>
      </c>
      <c r="F64" s="62">
        <f>'[3]сахар (4)'!D27</f>
        <v>0</v>
      </c>
      <c r="G64" s="62">
        <f>'[3]сахар (4)'!E27</f>
        <v>10.978</v>
      </c>
      <c r="H64" s="62">
        <f>'[3]сахар (4)'!B219</f>
        <v>45.009799999999998</v>
      </c>
      <c r="I64" s="62"/>
      <c r="J64" s="75"/>
      <c r="K64" s="316"/>
    </row>
    <row r="65" spans="1:21" ht="15.75" hidden="1" x14ac:dyDescent="0.25">
      <c r="A65" s="70" t="s">
        <v>13</v>
      </c>
      <c r="B65" s="74"/>
      <c r="C65" s="62"/>
      <c r="D65" s="104"/>
      <c r="E65" s="75">
        <v>0.40600000000000003</v>
      </c>
      <c r="F65" s="75">
        <f>C55*F66/D55</f>
        <v>0</v>
      </c>
      <c r="G65" s="75">
        <f>C55*G66/D55</f>
        <v>17.850000000000001</v>
      </c>
      <c r="H65" s="75">
        <v>41.77</v>
      </c>
      <c r="I65" s="75">
        <f>C55*I66/D55</f>
        <v>0.3</v>
      </c>
      <c r="J65" s="75"/>
      <c r="K65" s="316"/>
    </row>
    <row r="66" spans="1:21" ht="15.75" hidden="1" x14ac:dyDescent="0.25">
      <c r="A66" s="70"/>
      <c r="B66" s="74"/>
      <c r="C66" s="62"/>
      <c r="D66" s="104"/>
      <c r="E66" s="75">
        <v>0.48</v>
      </c>
      <c r="F66" s="75">
        <v>0</v>
      </c>
      <c r="G66" s="75">
        <v>23.8</v>
      </c>
      <c r="H66" s="75">
        <v>90</v>
      </c>
      <c r="I66" s="75">
        <v>0.4</v>
      </c>
      <c r="J66" s="75"/>
      <c r="K66" s="316"/>
    </row>
    <row r="67" spans="1:21" ht="15.75" x14ac:dyDescent="0.25">
      <c r="A67" s="70"/>
      <c r="B67" s="62" t="s">
        <v>50</v>
      </c>
      <c r="C67" s="62">
        <v>15</v>
      </c>
      <c r="D67" s="39">
        <v>60</v>
      </c>
      <c r="E67" s="62">
        <v>1.1399999999999999</v>
      </c>
      <c r="F67" s="62">
        <v>0.09</v>
      </c>
      <c r="G67" s="62">
        <v>7.85</v>
      </c>
      <c r="H67" s="62">
        <v>34.950000000000003</v>
      </c>
      <c r="I67" s="55"/>
      <c r="J67" s="107" t="s">
        <v>36</v>
      </c>
      <c r="K67" s="316"/>
    </row>
    <row r="68" spans="1:21" ht="15.75" hidden="1" x14ac:dyDescent="0.25">
      <c r="A68" s="70"/>
      <c r="B68" s="62" t="s">
        <v>37</v>
      </c>
      <c r="C68" s="62">
        <f>C67*D68/D67</f>
        <v>10</v>
      </c>
      <c r="D68" s="39">
        <v>40</v>
      </c>
      <c r="E68" s="62">
        <v>1.95</v>
      </c>
      <c r="F68" s="62">
        <v>0.33</v>
      </c>
      <c r="G68" s="62">
        <v>12.03</v>
      </c>
      <c r="H68" s="62">
        <v>57</v>
      </c>
      <c r="I68" s="62"/>
      <c r="J68" s="75"/>
      <c r="K68" s="316"/>
    </row>
    <row r="69" spans="1:21" ht="15.75" hidden="1" x14ac:dyDescent="0.25">
      <c r="A69" s="70"/>
      <c r="B69" s="62" t="s">
        <v>38</v>
      </c>
      <c r="C69" s="62">
        <f>C68*D69/D68</f>
        <v>5</v>
      </c>
      <c r="D69" s="39">
        <v>20</v>
      </c>
      <c r="E69" s="62">
        <v>1.1399999999999999</v>
      </c>
      <c r="F69" s="62">
        <v>0.09</v>
      </c>
      <c r="G69" s="62">
        <v>7.85</v>
      </c>
      <c r="H69" s="62">
        <v>34.950000000000003</v>
      </c>
      <c r="I69" s="62"/>
      <c r="J69" s="75"/>
      <c r="K69" s="316"/>
    </row>
    <row r="70" spans="1:21" ht="15.75" hidden="1" x14ac:dyDescent="0.25">
      <c r="A70" s="70" t="s">
        <v>13</v>
      </c>
      <c r="B70" s="62"/>
      <c r="C70" s="62"/>
      <c r="D70" s="39"/>
      <c r="E70" s="62">
        <v>1.95</v>
      </c>
      <c r="F70" s="62">
        <v>0.33</v>
      </c>
      <c r="G70" s="62">
        <v>12.03</v>
      </c>
      <c r="H70" s="62">
        <v>57</v>
      </c>
      <c r="I70" s="62"/>
      <c r="J70" s="75"/>
      <c r="K70" s="316"/>
    </row>
    <row r="71" spans="1:21" ht="15.75" hidden="1" x14ac:dyDescent="0.25">
      <c r="A71" s="70"/>
      <c r="B71" s="62"/>
      <c r="C71" s="62"/>
      <c r="D71" s="39"/>
      <c r="E71" s="62">
        <v>1.1399999999999999</v>
      </c>
      <c r="F71" s="62">
        <v>0.09</v>
      </c>
      <c r="G71" s="62">
        <v>7.85</v>
      </c>
      <c r="H71" s="62">
        <v>34.950000000000003</v>
      </c>
      <c r="I71" s="62"/>
      <c r="J71" s="75"/>
      <c r="K71" s="316"/>
    </row>
    <row r="72" spans="1:21" ht="15.75" x14ac:dyDescent="0.25">
      <c r="A72" s="70"/>
      <c r="B72" s="62" t="s">
        <v>275</v>
      </c>
      <c r="C72" s="62">
        <v>20</v>
      </c>
      <c r="D72" s="39"/>
      <c r="E72" s="62">
        <v>1.3</v>
      </c>
      <c r="F72" s="62">
        <v>0.21</v>
      </c>
      <c r="G72" s="154">
        <v>6.68</v>
      </c>
      <c r="H72" s="62">
        <v>38</v>
      </c>
      <c r="I72" s="70"/>
      <c r="J72" s="107" t="s">
        <v>36</v>
      </c>
      <c r="K72" s="316"/>
    </row>
    <row r="73" spans="1:21" ht="15.75" x14ac:dyDescent="0.25">
      <c r="A73" s="70" t="s">
        <v>39</v>
      </c>
      <c r="B73" s="62"/>
      <c r="C73" s="75">
        <v>505</v>
      </c>
      <c r="D73" s="39"/>
      <c r="E73" s="106">
        <f>SUM(E34+E37+E40+E52+E55+E72+E67)</f>
        <v>11.610000000000001</v>
      </c>
      <c r="F73" s="106">
        <f>SUM(F34+F37+F40+F52+F55+F67+F72)</f>
        <v>14.32</v>
      </c>
      <c r="G73" s="106">
        <f>SUM(G34+G37+G40+G52+G55+G67+G72)</f>
        <v>72.009999999999991</v>
      </c>
      <c r="H73" s="106">
        <f>SUM(H34+H37+H40+H52+H55+H67+H72)</f>
        <v>441.59000000000003</v>
      </c>
      <c r="I73" s="62"/>
      <c r="J73" s="75"/>
      <c r="K73" s="316"/>
    </row>
    <row r="74" spans="1:21" s="147" customFormat="1" ht="17.25" customHeight="1" x14ac:dyDescent="0.25">
      <c r="A74" s="108" t="s">
        <v>40</v>
      </c>
      <c r="B74" s="62" t="s">
        <v>293</v>
      </c>
      <c r="C74" s="62">
        <v>30</v>
      </c>
      <c r="D74" s="146">
        <v>50</v>
      </c>
      <c r="E74" s="148">
        <v>2.21</v>
      </c>
      <c r="F74" s="148">
        <v>3.54</v>
      </c>
      <c r="G74" s="148">
        <v>20.7</v>
      </c>
      <c r="H74" s="148">
        <v>106.8</v>
      </c>
      <c r="I74" s="145"/>
      <c r="J74" s="75">
        <v>26</v>
      </c>
      <c r="K74" s="370"/>
    </row>
    <row r="75" spans="1:21" ht="15.75" hidden="1" x14ac:dyDescent="0.25">
      <c r="A75" s="108"/>
      <c r="B75" s="62"/>
      <c r="C75" s="62"/>
      <c r="D75" s="39"/>
      <c r="E75" s="62">
        <v>4.05</v>
      </c>
      <c r="F75" s="62">
        <v>5.9</v>
      </c>
      <c r="G75" s="62">
        <v>27.03</v>
      </c>
      <c r="H75" s="62">
        <v>178</v>
      </c>
      <c r="I75" s="62"/>
      <c r="J75" s="75"/>
      <c r="K75" s="316"/>
    </row>
    <row r="76" spans="1:21" ht="15.75" hidden="1" x14ac:dyDescent="0.25">
      <c r="A76" s="70" t="s">
        <v>13</v>
      </c>
      <c r="B76" s="62"/>
      <c r="C76" s="62"/>
      <c r="D76" s="39"/>
      <c r="E76" s="75">
        <v>5.38</v>
      </c>
      <c r="F76" s="75">
        <f>F75/50*C74</f>
        <v>3.54</v>
      </c>
      <c r="G76" s="75">
        <f>G75/50*C74</f>
        <v>16.218</v>
      </c>
      <c r="H76" s="75">
        <f>H75/50*C74</f>
        <v>106.8</v>
      </c>
      <c r="I76" s="75"/>
      <c r="J76" s="75"/>
      <c r="K76" s="316"/>
    </row>
    <row r="77" spans="1:21" ht="15.75" x14ac:dyDescent="0.25">
      <c r="A77" s="70"/>
      <c r="B77" s="62" t="s">
        <v>274</v>
      </c>
      <c r="C77" s="62">
        <v>170</v>
      </c>
      <c r="D77" s="39">
        <v>200</v>
      </c>
      <c r="E77" s="295">
        <v>4.76</v>
      </c>
      <c r="F77" s="295">
        <v>5.0999999999999996</v>
      </c>
      <c r="G77" s="295">
        <v>6.88</v>
      </c>
      <c r="H77" s="295">
        <v>91.26</v>
      </c>
      <c r="I77" s="62">
        <f>'7 день '!E130</f>
        <v>0</v>
      </c>
      <c r="J77" s="62">
        <v>3</v>
      </c>
      <c r="K77" s="316"/>
    </row>
    <row r="78" spans="1:21" ht="15.75" hidden="1" x14ac:dyDescent="0.25">
      <c r="A78" s="70"/>
      <c r="B78" s="62" t="s">
        <v>144</v>
      </c>
      <c r="C78" s="62">
        <f>C77*D78/D77</f>
        <v>170</v>
      </c>
      <c r="D78" s="39">
        <v>200</v>
      </c>
      <c r="E78" s="62"/>
      <c r="F78" s="62"/>
      <c r="G78" s="62"/>
      <c r="H78" s="62"/>
      <c r="I78" s="62"/>
      <c r="J78" s="105"/>
      <c r="K78" s="316"/>
      <c r="M78" s="8"/>
      <c r="N78" s="8"/>
      <c r="O78" s="8"/>
      <c r="P78" s="8"/>
      <c r="Q78" s="8"/>
      <c r="R78" s="8"/>
      <c r="S78" s="8"/>
      <c r="T78" s="8"/>
      <c r="U78" s="8"/>
    </row>
    <row r="79" spans="1:21" ht="15.75" hidden="1" x14ac:dyDescent="0.25">
      <c r="A79" s="70"/>
      <c r="B79" s="62" t="s">
        <v>145</v>
      </c>
      <c r="C79" s="62">
        <f>C78*D79/D78</f>
        <v>8.5</v>
      </c>
      <c r="D79" s="39">
        <v>10</v>
      </c>
      <c r="E79" s="62"/>
      <c r="F79" s="62"/>
      <c r="G79" s="62"/>
      <c r="H79" s="62"/>
      <c r="I79" s="62"/>
      <c r="J79" s="75"/>
      <c r="K79" s="316"/>
    </row>
    <row r="80" spans="1:21" ht="15.75" hidden="1" x14ac:dyDescent="0.25">
      <c r="A80" s="70"/>
      <c r="B80" s="62"/>
      <c r="C80" s="62"/>
      <c r="D80" s="39"/>
      <c r="E80" s="75">
        <f>E82/200*C77</f>
        <v>4.76</v>
      </c>
      <c r="F80" s="75">
        <f>F82/200*C77</f>
        <v>5.44</v>
      </c>
      <c r="G80" s="75">
        <f>G82/200*C77</f>
        <v>6.8849999999999998</v>
      </c>
      <c r="H80" s="75">
        <f>H82/200*C77</f>
        <v>91.272999999999982</v>
      </c>
      <c r="I80" s="62"/>
      <c r="J80" s="75"/>
      <c r="K80" s="316"/>
    </row>
    <row r="81" spans="1:21" ht="15.75" x14ac:dyDescent="0.25">
      <c r="A81" s="70" t="s">
        <v>41</v>
      </c>
      <c r="B81" s="62"/>
      <c r="C81" s="75">
        <f>C74+C77</f>
        <v>200</v>
      </c>
      <c r="D81" s="39"/>
      <c r="E81" s="101">
        <f>E74+E77</f>
        <v>6.97</v>
      </c>
      <c r="F81" s="101">
        <f t="shared" ref="F81:H81" si="5">F74+F77</f>
        <v>8.64</v>
      </c>
      <c r="G81" s="101">
        <f t="shared" si="5"/>
        <v>27.58</v>
      </c>
      <c r="H81" s="101">
        <f t="shared" si="5"/>
        <v>198.06</v>
      </c>
      <c r="I81" s="75">
        <f>I82/200*C77</f>
        <v>0</v>
      </c>
      <c r="J81" s="75"/>
      <c r="K81" s="316"/>
    </row>
    <row r="82" spans="1:21" ht="15.75" hidden="1" x14ac:dyDescent="0.25">
      <c r="A82" s="55"/>
      <c r="B82" s="62"/>
      <c r="C82" s="62"/>
      <c r="D82" s="39"/>
      <c r="E82" s="75">
        <v>5.6</v>
      </c>
      <c r="F82" s="75">
        <v>6.4</v>
      </c>
      <c r="G82" s="75">
        <v>8.1</v>
      </c>
      <c r="H82" s="75">
        <v>107.38</v>
      </c>
      <c r="I82" s="75">
        <v>0</v>
      </c>
      <c r="J82" s="75"/>
      <c r="K82" s="316"/>
    </row>
    <row r="83" spans="1:21" s="8" customFormat="1" ht="21" customHeight="1" x14ac:dyDescent="0.25">
      <c r="A83" s="340" t="s">
        <v>223</v>
      </c>
      <c r="B83" s="340"/>
      <c r="C83" s="55">
        <f>C81+C73+C31+C27</f>
        <v>1155</v>
      </c>
      <c r="D83" s="55"/>
      <c r="E83" s="99">
        <f>E27+E31+E73+E81</f>
        <v>29.89</v>
      </c>
      <c r="F83" s="99">
        <f>F27+F31+F73+F81</f>
        <v>40.770000000000003</v>
      </c>
      <c r="G83" s="99">
        <f>G27+G31+G73+G81</f>
        <v>158.61000000000001</v>
      </c>
      <c r="H83" s="99">
        <f>H27+H31+H73+H81</f>
        <v>1100.76</v>
      </c>
      <c r="I83" s="109">
        <f>I14+I27+I30+I26+I35+I38+I50+I54+I65+I70+I76+I81</f>
        <v>28.833333333333336</v>
      </c>
      <c r="J83" s="70"/>
      <c r="K83" s="318"/>
      <c r="M83"/>
      <c r="N83"/>
      <c r="O83"/>
      <c r="P83"/>
      <c r="Q83"/>
      <c r="R83"/>
      <c r="S83"/>
      <c r="T83"/>
      <c r="U83"/>
    </row>
    <row r="84" spans="1:21" x14ac:dyDescent="0.25">
      <c r="A84" s="172"/>
      <c r="B84" s="87" t="s">
        <v>298</v>
      </c>
      <c r="C84" s="205">
        <v>1000</v>
      </c>
      <c r="D84" s="206"/>
      <c r="E84" s="90">
        <v>31.5</v>
      </c>
      <c r="F84" s="91">
        <v>35.25</v>
      </c>
      <c r="G84" s="91">
        <v>152.25</v>
      </c>
      <c r="H84" s="91">
        <v>1050</v>
      </c>
      <c r="I84" s="87"/>
      <c r="J84" s="207"/>
      <c r="K84" s="316"/>
    </row>
    <row r="85" spans="1:21" x14ac:dyDescent="0.25">
      <c r="A85" s="172"/>
      <c r="B85" s="87"/>
      <c r="C85" s="205"/>
      <c r="D85" s="206"/>
      <c r="E85" s="92">
        <f>E84-E83</f>
        <v>1.6099999999999994</v>
      </c>
      <c r="F85" s="92">
        <f t="shared" ref="F85:H85" si="6">F84-F83</f>
        <v>-5.5200000000000031</v>
      </c>
      <c r="G85" s="92">
        <f t="shared" si="6"/>
        <v>-6.3600000000000136</v>
      </c>
      <c r="H85" s="92">
        <f t="shared" si="6"/>
        <v>-50.759999999999991</v>
      </c>
      <c r="I85" s="87"/>
      <c r="J85" s="207"/>
      <c r="K85" s="316"/>
    </row>
    <row r="86" spans="1:21" x14ac:dyDescent="0.25">
      <c r="A86" s="172"/>
      <c r="B86" s="87"/>
      <c r="C86" s="205"/>
      <c r="D86" s="206"/>
      <c r="E86" s="93">
        <f>E83/E84</f>
        <v>0.94888888888888889</v>
      </c>
      <c r="F86" s="93">
        <f t="shared" ref="F86:H86" si="7">F83/F84</f>
        <v>1.1565957446808512</v>
      </c>
      <c r="G86" s="93">
        <f t="shared" si="7"/>
        <v>1.0417733990147784</v>
      </c>
      <c r="H86" s="93">
        <f t="shared" si="7"/>
        <v>1.0483428571428572</v>
      </c>
      <c r="I86" s="87"/>
      <c r="J86" s="207"/>
      <c r="K86" s="316"/>
    </row>
    <row r="88" spans="1:21" x14ac:dyDescent="0.25">
      <c r="B88" t="s">
        <v>342</v>
      </c>
      <c r="C88" s="38" t="s">
        <v>343</v>
      </c>
    </row>
  </sheetData>
  <mergeCells count="11">
    <mergeCell ref="A1:J1"/>
    <mergeCell ref="A3:J3"/>
    <mergeCell ref="A2:J2"/>
    <mergeCell ref="A83:B83"/>
    <mergeCell ref="A4:A5"/>
    <mergeCell ref="B4:B5"/>
    <mergeCell ref="C4:C5"/>
    <mergeCell ref="E4:G4"/>
    <mergeCell ref="H4:H5"/>
    <mergeCell ref="I4:I5"/>
    <mergeCell ref="J4:J5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8"/>
  <sheetViews>
    <sheetView workbookViewId="0">
      <pane ySplit="5" topLeftCell="A79" activePane="bottomLeft" state="frozen"/>
      <selection pane="bottomLeft" activeCell="J36" sqref="J36"/>
    </sheetView>
  </sheetViews>
  <sheetFormatPr defaultRowHeight="15" x14ac:dyDescent="0.25"/>
  <cols>
    <col min="1" max="1" width="19.28515625" customWidth="1"/>
    <col min="2" max="2" width="32.5703125" customWidth="1"/>
    <col min="3" max="3" width="14.7109375" style="21" customWidth="1"/>
    <col min="4" max="4" width="13.140625" style="9" hidden="1" customWidth="1"/>
    <col min="5" max="5" width="10.42578125" customWidth="1"/>
    <col min="6" max="6" width="13.140625" customWidth="1"/>
    <col min="7" max="7" width="11.85546875" customWidth="1"/>
    <col min="8" max="8" width="13.28515625" customWidth="1"/>
    <col min="9" max="9" width="9.140625" hidden="1" customWidth="1"/>
  </cols>
  <sheetData>
    <row r="1" spans="1:11" ht="15.75" x14ac:dyDescent="0.25">
      <c r="A1" s="344" t="s">
        <v>276</v>
      </c>
      <c r="B1" s="345"/>
      <c r="C1" s="345"/>
      <c r="D1" s="345"/>
      <c r="E1" s="345"/>
      <c r="F1" s="345"/>
      <c r="G1" s="345"/>
      <c r="H1" s="345"/>
      <c r="I1" s="345"/>
      <c r="J1" s="346"/>
      <c r="K1" s="316"/>
    </row>
    <row r="2" spans="1:11" ht="15.75" x14ac:dyDescent="0.25">
      <c r="A2" s="344" t="s">
        <v>277</v>
      </c>
      <c r="B2" s="347"/>
      <c r="C2" s="347"/>
      <c r="D2" s="347"/>
      <c r="E2" s="347"/>
      <c r="F2" s="347"/>
      <c r="G2" s="347"/>
      <c r="H2" s="347"/>
      <c r="I2" s="347"/>
      <c r="J2" s="348"/>
      <c r="K2" s="316"/>
    </row>
    <row r="3" spans="1:11" ht="15.75" x14ac:dyDescent="0.25">
      <c r="A3" s="327" t="s">
        <v>227</v>
      </c>
      <c r="B3" s="320"/>
      <c r="C3" s="320"/>
      <c r="D3" s="320"/>
      <c r="E3" s="320"/>
      <c r="F3" s="320"/>
      <c r="G3" s="320"/>
      <c r="H3" s="320"/>
      <c r="I3" s="321"/>
      <c r="J3" s="164"/>
      <c r="K3" s="316"/>
    </row>
    <row r="4" spans="1:11" ht="15.75" x14ac:dyDescent="0.25">
      <c r="A4" s="325" t="s">
        <v>1</v>
      </c>
      <c r="B4" s="325" t="s">
        <v>2</v>
      </c>
      <c r="C4" s="325" t="s">
        <v>228</v>
      </c>
      <c r="D4" s="29"/>
      <c r="E4" s="325" t="s">
        <v>4</v>
      </c>
      <c r="F4" s="325"/>
      <c r="G4" s="325"/>
      <c r="H4" s="325" t="s">
        <v>5</v>
      </c>
      <c r="I4" s="325" t="s">
        <v>6</v>
      </c>
      <c r="J4" s="325" t="s">
        <v>7</v>
      </c>
      <c r="K4" s="316"/>
    </row>
    <row r="5" spans="1:11" ht="15.75" x14ac:dyDescent="0.25">
      <c r="A5" s="325"/>
      <c r="B5" s="325"/>
      <c r="C5" s="325"/>
      <c r="D5" s="29"/>
      <c r="E5" s="29" t="s">
        <v>8</v>
      </c>
      <c r="F5" s="29" t="s">
        <v>9</v>
      </c>
      <c r="G5" s="29" t="s">
        <v>10</v>
      </c>
      <c r="H5" s="325"/>
      <c r="I5" s="325"/>
      <c r="J5" s="325"/>
      <c r="K5" s="316" t="s">
        <v>341</v>
      </c>
    </row>
    <row r="6" spans="1:11" ht="15.75" x14ac:dyDescent="0.25">
      <c r="A6" s="115" t="s">
        <v>229</v>
      </c>
      <c r="B6" s="29"/>
      <c r="C6" s="29"/>
      <c r="D6" s="29"/>
      <c r="E6" s="29"/>
      <c r="F6" s="29"/>
      <c r="G6" s="29"/>
      <c r="H6" s="29"/>
      <c r="I6" s="29"/>
      <c r="J6" s="29"/>
      <c r="K6" s="316"/>
    </row>
    <row r="7" spans="1:11" ht="18.600000000000001" customHeight="1" x14ac:dyDescent="0.25">
      <c r="A7" s="115" t="s">
        <v>11</v>
      </c>
      <c r="B7" s="29" t="s">
        <v>336</v>
      </c>
      <c r="C7" s="135">
        <v>150</v>
      </c>
      <c r="D7" s="66">
        <v>250</v>
      </c>
      <c r="E7" s="29">
        <v>4.5</v>
      </c>
      <c r="F7" s="29">
        <v>7.6</v>
      </c>
      <c r="G7" s="66">
        <v>22.1</v>
      </c>
      <c r="H7" s="66">
        <v>190.2</v>
      </c>
      <c r="I7" s="66">
        <v>1.76</v>
      </c>
      <c r="J7" s="71">
        <v>68</v>
      </c>
      <c r="K7" s="316"/>
    </row>
    <row r="8" spans="1:11" ht="15.75" hidden="1" x14ac:dyDescent="0.25">
      <c r="A8" s="115"/>
      <c r="B8" s="29" t="s">
        <v>64</v>
      </c>
      <c r="C8" s="135">
        <f>C7*D8/D7</f>
        <v>15</v>
      </c>
      <c r="D8" s="66">
        <v>25</v>
      </c>
      <c r="E8" s="66">
        <f>[4]пшено!C13</f>
        <v>2.0699999999999998</v>
      </c>
      <c r="F8" s="66">
        <f>[4]пшено!D13</f>
        <v>0.23400000000000001</v>
      </c>
      <c r="G8" s="66">
        <f>[4]пшено!E13</f>
        <v>11.357999999999999</v>
      </c>
      <c r="H8" s="66">
        <f>[4]пшено!B219</f>
        <v>57.230999999999987</v>
      </c>
      <c r="I8" s="66"/>
      <c r="J8" s="71"/>
      <c r="K8" s="316"/>
    </row>
    <row r="9" spans="1:11" ht="15.75" hidden="1" x14ac:dyDescent="0.25">
      <c r="A9" s="115"/>
      <c r="B9" s="29" t="s">
        <v>33</v>
      </c>
      <c r="C9" s="135">
        <f>C7*D9/D7</f>
        <v>112.5</v>
      </c>
      <c r="D9" s="66">
        <v>187.5</v>
      </c>
      <c r="E9" s="66">
        <f>[4]молоко!C46</f>
        <v>3.78</v>
      </c>
      <c r="F9" s="66">
        <f>[4]молоко!D46</f>
        <v>4.32</v>
      </c>
      <c r="G9" s="66">
        <f>[4]молоко!E46</f>
        <v>6.3449999999999998</v>
      </c>
      <c r="H9" s="66">
        <f>[4]молоко!B219</f>
        <v>81.688500000000005</v>
      </c>
      <c r="I9" s="66">
        <f>[4]молоко!N219</f>
        <v>1.7549999999999999</v>
      </c>
      <c r="J9" s="71"/>
      <c r="K9" s="316"/>
    </row>
    <row r="10" spans="1:11" ht="15.75" hidden="1" x14ac:dyDescent="0.25">
      <c r="A10" s="115"/>
      <c r="B10" s="29" t="s">
        <v>66</v>
      </c>
      <c r="C10" s="135">
        <f t="shared" ref="C10:C13" si="0">C8*D10/D8</f>
        <v>18</v>
      </c>
      <c r="D10" s="66">
        <v>30</v>
      </c>
      <c r="E10" s="66"/>
      <c r="F10" s="66"/>
      <c r="G10" s="66"/>
      <c r="H10" s="66"/>
      <c r="I10" s="66"/>
      <c r="J10" s="71"/>
      <c r="K10" s="316"/>
    </row>
    <row r="11" spans="1:11" ht="15.75" hidden="1" x14ac:dyDescent="0.25">
      <c r="A11" s="115"/>
      <c r="B11" s="29" t="s">
        <v>126</v>
      </c>
      <c r="C11" s="135">
        <f t="shared" si="0"/>
        <v>4.5</v>
      </c>
      <c r="D11" s="66">
        <v>7.5</v>
      </c>
      <c r="E11" s="73">
        <f>[4]сахар!C27</f>
        <v>0</v>
      </c>
      <c r="F11" s="73">
        <f>[4]сахар!D27</f>
        <v>0</v>
      </c>
      <c r="G11" s="73">
        <f>[4]сахар!E27</f>
        <v>5.3892000000000007</v>
      </c>
      <c r="H11" s="73">
        <f>[4]сахар!B219</f>
        <v>22.09572</v>
      </c>
      <c r="I11" s="72"/>
      <c r="J11" s="71"/>
      <c r="K11" s="316"/>
    </row>
    <row r="12" spans="1:11" ht="15.75" hidden="1" x14ac:dyDescent="0.25">
      <c r="A12" s="164"/>
      <c r="B12" s="29" t="s">
        <v>34</v>
      </c>
      <c r="C12" s="200">
        <f t="shared" si="0"/>
        <v>0.378</v>
      </c>
      <c r="D12" s="66">
        <v>0.63</v>
      </c>
      <c r="E12" s="66"/>
      <c r="F12" s="66"/>
      <c r="G12" s="66"/>
      <c r="H12" s="71"/>
      <c r="I12" s="66"/>
      <c r="J12" s="71"/>
      <c r="K12" s="316"/>
    </row>
    <row r="13" spans="1:11" ht="15.75" hidden="1" x14ac:dyDescent="0.25">
      <c r="A13" s="164"/>
      <c r="B13" s="29" t="s">
        <v>15</v>
      </c>
      <c r="C13" s="135">
        <f t="shared" si="0"/>
        <v>4.5</v>
      </c>
      <c r="D13" s="66">
        <v>7.5</v>
      </c>
      <c r="E13" s="111">
        <f>'[4]масло сл'!C158</f>
        <v>2.7000000000000003E-2</v>
      </c>
      <c r="F13" s="111">
        <f>'[4]масло сл'!D158</f>
        <v>4.455000000000001</v>
      </c>
      <c r="G13" s="111">
        <f>'[4]масло сл'!E158</f>
        <v>4.3200000000000002E-2</v>
      </c>
      <c r="H13" s="66">
        <f>'[4]масло сл'!B219</f>
        <v>41.719320000000018</v>
      </c>
      <c r="I13" s="66"/>
      <c r="J13" s="71"/>
      <c r="K13" s="316"/>
    </row>
    <row r="14" spans="1:11" ht="15.75" hidden="1" x14ac:dyDescent="0.25">
      <c r="A14" s="164"/>
      <c r="B14" s="29"/>
      <c r="C14" s="135"/>
      <c r="D14" s="66"/>
      <c r="E14" s="111">
        <v>4.9000000000000004</v>
      </c>
      <c r="F14" s="111">
        <v>7.51</v>
      </c>
      <c r="G14" s="111">
        <v>19.28</v>
      </c>
      <c r="H14" s="66">
        <v>168.95</v>
      </c>
      <c r="I14" s="66">
        <v>1.45</v>
      </c>
      <c r="J14" s="71"/>
      <c r="K14" s="316"/>
    </row>
    <row r="15" spans="1:11" ht="15.75" hidden="1" x14ac:dyDescent="0.25">
      <c r="A15" s="136" t="s">
        <v>13</v>
      </c>
      <c r="B15" s="29"/>
      <c r="C15" s="66"/>
      <c r="D15" s="66"/>
      <c r="E15" s="72">
        <v>5.88</v>
      </c>
      <c r="F15" s="72">
        <v>7.51</v>
      </c>
      <c r="G15" s="72">
        <v>19.28</v>
      </c>
      <c r="H15" s="72">
        <v>168.95</v>
      </c>
      <c r="I15" s="72">
        <v>1.76</v>
      </c>
      <c r="J15" s="71"/>
      <c r="K15" s="316"/>
    </row>
    <row r="16" spans="1:11" ht="15.75" x14ac:dyDescent="0.25">
      <c r="A16" s="136"/>
      <c r="B16" s="29" t="s">
        <v>270</v>
      </c>
      <c r="C16" s="66">
        <v>37</v>
      </c>
      <c r="D16" s="66">
        <v>50</v>
      </c>
      <c r="E16" s="40">
        <v>2.34</v>
      </c>
      <c r="F16" s="40">
        <v>8.43</v>
      </c>
      <c r="G16" s="156">
        <v>13.78</v>
      </c>
      <c r="H16" s="40">
        <v>110.7</v>
      </c>
      <c r="I16" s="71"/>
      <c r="J16" s="71" t="s">
        <v>280</v>
      </c>
      <c r="K16" s="316"/>
    </row>
    <row r="17" spans="1:11" ht="15.75" hidden="1" x14ac:dyDescent="0.25">
      <c r="A17" s="136"/>
      <c r="B17" s="29" t="s">
        <v>14</v>
      </c>
      <c r="C17" s="110">
        <v>30</v>
      </c>
      <c r="D17" s="66">
        <v>40</v>
      </c>
      <c r="E17" s="111">
        <f>'[4]хлеб п'!C22</f>
        <v>2.2799999999999998</v>
      </c>
      <c r="F17" s="111">
        <f>'[4]хлеб п'!D22</f>
        <v>0.24</v>
      </c>
      <c r="G17" s="111">
        <f>'[4]хлеб п'!E22</f>
        <v>14.58</v>
      </c>
      <c r="H17" s="111">
        <f>'[4]хлеб п'!B219</f>
        <v>71.35799999999999</v>
      </c>
      <c r="I17" s="114"/>
      <c r="J17" s="71"/>
      <c r="K17" s="316"/>
    </row>
    <row r="18" spans="1:11" ht="15.75" hidden="1" x14ac:dyDescent="0.25">
      <c r="A18" s="136"/>
      <c r="B18" s="29" t="s">
        <v>15</v>
      </c>
      <c r="C18" s="110">
        <v>10</v>
      </c>
      <c r="D18" s="66">
        <v>10</v>
      </c>
      <c r="E18" s="111">
        <f>'[4]масло сл1'!C158</f>
        <v>0.05</v>
      </c>
      <c r="F18" s="111">
        <f>'[4]масло сл1'!D158</f>
        <v>8.25</v>
      </c>
      <c r="G18" s="111">
        <f>'[4]масло сл1'!E158</f>
        <v>0.08</v>
      </c>
      <c r="H18" s="111">
        <f>'[4]масло сл1'!B219</f>
        <v>77.25800000000001</v>
      </c>
      <c r="I18" s="114"/>
      <c r="J18" s="71"/>
      <c r="K18" s="316"/>
    </row>
    <row r="19" spans="1:11" ht="15.75" hidden="1" x14ac:dyDescent="0.25">
      <c r="A19" s="136" t="s">
        <v>13</v>
      </c>
      <c r="B19" s="29"/>
      <c r="C19" s="66"/>
      <c r="D19" s="66"/>
      <c r="E19" s="114">
        <v>2.36</v>
      </c>
      <c r="F19" s="114">
        <v>7.49</v>
      </c>
      <c r="G19" s="114">
        <v>14.71</v>
      </c>
      <c r="H19" s="114">
        <v>137.5</v>
      </c>
      <c r="I19" s="114">
        <f>I20/50*C16</f>
        <v>0</v>
      </c>
      <c r="J19" s="71"/>
      <c r="K19" s="316"/>
    </row>
    <row r="20" spans="1:11" ht="15.75" hidden="1" x14ac:dyDescent="0.25">
      <c r="A20" s="136"/>
      <c r="B20" s="29"/>
      <c r="C20" s="66"/>
      <c r="D20" s="66"/>
      <c r="E20" s="114">
        <v>3.09</v>
      </c>
      <c r="F20" s="114">
        <v>8.57</v>
      </c>
      <c r="G20" s="114">
        <v>19.52</v>
      </c>
      <c r="H20" s="114">
        <v>172.40199999999999</v>
      </c>
      <c r="I20" s="114">
        <v>0</v>
      </c>
      <c r="J20" s="71"/>
      <c r="K20" s="316"/>
    </row>
    <row r="21" spans="1:11" ht="15.75" x14ac:dyDescent="0.25">
      <c r="A21" s="164"/>
      <c r="B21" s="29" t="s">
        <v>207</v>
      </c>
      <c r="C21" s="66">
        <v>150</v>
      </c>
      <c r="D21" s="71">
        <v>180</v>
      </c>
      <c r="E21" s="40">
        <v>2.1</v>
      </c>
      <c r="F21" s="40">
        <v>2.4</v>
      </c>
      <c r="G21" s="40">
        <v>13.3</v>
      </c>
      <c r="H21" s="40">
        <v>64.5</v>
      </c>
      <c r="I21" s="66"/>
      <c r="J21" s="71">
        <v>134</v>
      </c>
      <c r="K21" s="316"/>
    </row>
    <row r="22" spans="1:11" ht="15.75" hidden="1" x14ac:dyDescent="0.25">
      <c r="A22" s="164"/>
      <c r="B22" s="53" t="s">
        <v>230</v>
      </c>
      <c r="C22" s="76">
        <f>C21*D22/D21</f>
        <v>25</v>
      </c>
      <c r="D22" s="71">
        <v>30</v>
      </c>
      <c r="E22" s="66"/>
      <c r="F22" s="66"/>
      <c r="G22" s="66"/>
      <c r="H22" s="66"/>
      <c r="I22" s="66"/>
      <c r="J22" s="71"/>
      <c r="K22" s="316"/>
    </row>
    <row r="23" spans="1:11" ht="15.75" hidden="1" x14ac:dyDescent="0.25">
      <c r="A23" s="164"/>
      <c r="B23" s="124" t="s">
        <v>231</v>
      </c>
      <c r="C23" s="76">
        <f t="shared" ref="C23:C27" si="1">C22*D23/D22</f>
        <v>0.25</v>
      </c>
      <c r="D23" s="71">
        <v>0.3</v>
      </c>
      <c r="E23" s="66"/>
      <c r="F23" s="66"/>
      <c r="G23" s="66"/>
      <c r="H23" s="66"/>
      <c r="I23" s="66"/>
      <c r="J23" s="71"/>
      <c r="K23" s="316"/>
    </row>
    <row r="24" spans="1:11" ht="15.75" hidden="1" x14ac:dyDescent="0.25">
      <c r="A24" s="164"/>
      <c r="B24" s="124" t="s">
        <v>66</v>
      </c>
      <c r="C24" s="76">
        <f t="shared" si="1"/>
        <v>27</v>
      </c>
      <c r="D24" s="71">
        <v>32.4</v>
      </c>
      <c r="E24" s="66"/>
      <c r="F24" s="66"/>
      <c r="G24" s="66"/>
      <c r="H24" s="66"/>
      <c r="I24" s="66"/>
      <c r="J24" s="71"/>
      <c r="K24" s="316"/>
    </row>
    <row r="25" spans="1:11" ht="15.75" hidden="1" x14ac:dyDescent="0.25">
      <c r="A25" s="164"/>
      <c r="B25" s="53" t="s">
        <v>18</v>
      </c>
      <c r="C25" s="198">
        <f t="shared" si="1"/>
        <v>8.3333333333333339</v>
      </c>
      <c r="D25" s="71">
        <v>10</v>
      </c>
      <c r="E25" s="66"/>
      <c r="F25" s="66"/>
      <c r="G25" s="66"/>
      <c r="H25" s="66"/>
      <c r="I25" s="66"/>
      <c r="J25" s="71"/>
      <c r="K25" s="316"/>
    </row>
    <row r="26" spans="1:11" ht="15.75" hidden="1" x14ac:dyDescent="0.25">
      <c r="A26" s="164"/>
      <c r="B26" s="124" t="s">
        <v>33</v>
      </c>
      <c r="C26" s="198">
        <f t="shared" si="1"/>
        <v>76.666666666666671</v>
      </c>
      <c r="D26" s="71">
        <v>92</v>
      </c>
      <c r="E26" s="66" t="e">
        <f>'[4]молоко (2)'!C46</f>
        <v>#REF!</v>
      </c>
      <c r="F26" s="66" t="e">
        <f>'[4]молоко (2)'!D46</f>
        <v>#REF!</v>
      </c>
      <c r="G26" s="66" t="e">
        <f>'[4]молоко (2)'!E46</f>
        <v>#REF!</v>
      </c>
      <c r="H26" s="66" t="e">
        <f>'[4]молоко (2)'!B219</f>
        <v>#REF!</v>
      </c>
      <c r="I26" s="66" t="e">
        <f>'[4]молоко (2)'!N219</f>
        <v>#REF!</v>
      </c>
      <c r="J26" s="71"/>
      <c r="K26" s="316"/>
    </row>
    <row r="27" spans="1:11" ht="15.75" hidden="1" x14ac:dyDescent="0.25">
      <c r="A27" s="115"/>
      <c r="B27" s="53" t="s">
        <v>66</v>
      </c>
      <c r="C27" s="76">
        <f t="shared" si="1"/>
        <v>50</v>
      </c>
      <c r="D27" s="66">
        <v>60</v>
      </c>
      <c r="E27" s="66">
        <v>0</v>
      </c>
      <c r="F27" s="66">
        <v>0</v>
      </c>
      <c r="G27" s="66">
        <v>0</v>
      </c>
      <c r="H27" s="66" t="e">
        <f>D27*#REF!/#REF!</f>
        <v>#REF!</v>
      </c>
      <c r="I27" s="66"/>
      <c r="J27" s="71"/>
      <c r="K27" s="316"/>
    </row>
    <row r="28" spans="1:11" ht="15.75" hidden="1" x14ac:dyDescent="0.25">
      <c r="A28" s="115" t="s">
        <v>13</v>
      </c>
      <c r="B28" s="29"/>
      <c r="C28" s="66"/>
      <c r="D28" s="66"/>
      <c r="E28" s="73">
        <f>E29/180*C21</f>
        <v>2.1416666666666666</v>
      </c>
      <c r="F28" s="73">
        <f>F29/180*C21</f>
        <v>2.4499999999999997</v>
      </c>
      <c r="G28" s="73">
        <f>G29/180*C21</f>
        <v>11.916666666666666</v>
      </c>
      <c r="H28" s="73">
        <f>H29/180*C21</f>
        <v>80.424999999999997</v>
      </c>
      <c r="I28" s="72">
        <f>I29/180*C21</f>
        <v>0.9916666666666667</v>
      </c>
      <c r="J28" s="71"/>
      <c r="K28" s="316"/>
    </row>
    <row r="29" spans="1:11" ht="15.75" hidden="1" x14ac:dyDescent="0.25">
      <c r="A29" s="115"/>
      <c r="B29" s="29"/>
      <c r="C29" s="66"/>
      <c r="D29" s="66"/>
      <c r="E29" s="66">
        <v>2.57</v>
      </c>
      <c r="F29" s="66">
        <v>2.94</v>
      </c>
      <c r="G29" s="66">
        <v>14.3</v>
      </c>
      <c r="H29" s="66">
        <v>96.51</v>
      </c>
      <c r="I29" s="71">
        <v>1.19</v>
      </c>
      <c r="J29" s="71"/>
      <c r="K29" s="316"/>
    </row>
    <row r="30" spans="1:11" s="9" customFormat="1" ht="21" hidden="1" customHeight="1" x14ac:dyDescent="0.25">
      <c r="A30" s="115"/>
      <c r="B30" s="164"/>
      <c r="C30" s="66"/>
      <c r="D30" s="66"/>
      <c r="E30" s="66">
        <v>0.5</v>
      </c>
      <c r="F30" s="66">
        <v>0</v>
      </c>
      <c r="G30" s="66">
        <v>11.7</v>
      </c>
      <c r="H30" s="66">
        <v>48</v>
      </c>
      <c r="I30" s="66">
        <v>0.1</v>
      </c>
      <c r="J30" s="71"/>
      <c r="K30" s="317"/>
    </row>
    <row r="31" spans="1:11" s="8" customFormat="1" ht="21" customHeight="1" x14ac:dyDescent="0.25">
      <c r="A31" s="115" t="s">
        <v>20</v>
      </c>
      <c r="B31" s="164"/>
      <c r="C31" s="71">
        <f>C7+C16+C21</f>
        <v>337</v>
      </c>
      <c r="D31" s="281"/>
      <c r="E31" s="72">
        <f>E7+E16+E21</f>
        <v>8.94</v>
      </c>
      <c r="F31" s="72">
        <f t="shared" ref="F31:H31" si="2">F7+F16+F21</f>
        <v>18.43</v>
      </c>
      <c r="G31" s="72">
        <f t="shared" si="2"/>
        <v>49.180000000000007</v>
      </c>
      <c r="H31" s="72">
        <f t="shared" si="2"/>
        <v>365.4</v>
      </c>
      <c r="I31" s="284"/>
      <c r="J31" s="71"/>
      <c r="K31" s="318"/>
    </row>
    <row r="32" spans="1:11" s="8" customFormat="1" ht="21" customHeight="1" x14ac:dyDescent="0.25">
      <c r="A32" s="115" t="s">
        <v>21</v>
      </c>
      <c r="B32" s="164" t="s">
        <v>132</v>
      </c>
      <c r="C32" s="40">
        <v>100</v>
      </c>
      <c r="D32" s="282"/>
      <c r="E32" s="287">
        <v>1.1000000000000001</v>
      </c>
      <c r="F32" s="287">
        <v>0.3</v>
      </c>
      <c r="G32" s="287">
        <v>20.2</v>
      </c>
      <c r="H32" s="53">
        <v>89</v>
      </c>
      <c r="I32" s="285">
        <v>86.25</v>
      </c>
      <c r="J32" s="71">
        <v>368</v>
      </c>
      <c r="K32" s="318"/>
    </row>
    <row r="33" spans="1:11" s="8" customFormat="1" ht="17.45" customHeight="1" x14ac:dyDescent="0.25">
      <c r="A33" s="115" t="s">
        <v>23</v>
      </c>
      <c r="B33" s="164"/>
      <c r="C33" s="59">
        <v>100</v>
      </c>
      <c r="D33" s="283"/>
      <c r="E33" s="288">
        <v>1.1000000000000001</v>
      </c>
      <c r="F33" s="288">
        <v>0.3</v>
      </c>
      <c r="G33" s="288">
        <v>20.2</v>
      </c>
      <c r="H33" s="143">
        <v>89</v>
      </c>
      <c r="I33" s="284">
        <v>0.08</v>
      </c>
      <c r="J33" s="71"/>
      <c r="K33" s="318"/>
    </row>
    <row r="34" spans="1:11" ht="15.75" x14ac:dyDescent="0.25">
      <c r="A34" s="115" t="s">
        <v>24</v>
      </c>
      <c r="B34" s="54" t="s">
        <v>220</v>
      </c>
      <c r="C34" s="66">
        <v>30</v>
      </c>
      <c r="D34" s="281">
        <v>50</v>
      </c>
      <c r="E34" s="156">
        <v>1.01</v>
      </c>
      <c r="F34" s="156">
        <v>0.75</v>
      </c>
      <c r="G34" s="40">
        <v>2.5099999999999998</v>
      </c>
      <c r="H34" s="40">
        <v>21.76</v>
      </c>
      <c r="I34" s="284"/>
      <c r="J34" s="71">
        <v>1.8</v>
      </c>
      <c r="K34" s="316"/>
    </row>
    <row r="35" spans="1:11" ht="15.75" hidden="1" x14ac:dyDescent="0.25">
      <c r="A35" s="115"/>
      <c r="B35" s="29"/>
      <c r="C35" s="66"/>
      <c r="D35" s="281"/>
      <c r="E35" s="73">
        <v>0.51</v>
      </c>
      <c r="F35" s="73">
        <v>3.59</v>
      </c>
      <c r="G35" s="73">
        <v>1.9</v>
      </c>
      <c r="H35" s="73">
        <v>47.15</v>
      </c>
      <c r="I35" s="286">
        <v>7.1</v>
      </c>
      <c r="J35" s="71"/>
      <c r="K35" s="316"/>
    </row>
    <row r="36" spans="1:11" ht="15.75" x14ac:dyDescent="0.25">
      <c r="A36" s="115"/>
      <c r="B36" s="29" t="s">
        <v>303</v>
      </c>
      <c r="C36" s="66">
        <v>150</v>
      </c>
      <c r="D36" s="281">
        <v>200</v>
      </c>
      <c r="E36" s="127">
        <v>1.28</v>
      </c>
      <c r="F36" s="127">
        <v>1.49</v>
      </c>
      <c r="G36" s="127">
        <v>11.66</v>
      </c>
      <c r="H36" s="127">
        <v>68.58</v>
      </c>
      <c r="I36" s="284"/>
      <c r="J36" s="71">
        <v>34</v>
      </c>
      <c r="K36" s="316"/>
    </row>
    <row r="37" spans="1:11" ht="15.75" hidden="1" x14ac:dyDescent="0.25">
      <c r="A37" s="115"/>
      <c r="B37" s="29" t="s">
        <v>232</v>
      </c>
      <c r="C37" s="66"/>
      <c r="D37" s="66"/>
      <c r="E37" s="66">
        <f>[4]свекла!C171</f>
        <v>0</v>
      </c>
      <c r="F37" s="66">
        <f>[4]свекла!D171</f>
        <v>0</v>
      </c>
      <c r="G37" s="66">
        <f>[4]свекла!E171</f>
        <v>0</v>
      </c>
      <c r="H37" s="66">
        <f>[4]свекла!B219</f>
        <v>0</v>
      </c>
      <c r="I37" s="66">
        <f>[4]свекла!N219</f>
        <v>0</v>
      </c>
      <c r="J37" s="71"/>
      <c r="K37" s="316"/>
    </row>
    <row r="38" spans="1:11" ht="31.5" hidden="1" x14ac:dyDescent="0.25">
      <c r="A38" s="115"/>
      <c r="B38" s="120" t="s">
        <v>233</v>
      </c>
      <c r="C38" s="66">
        <f>C36*D38/D36</f>
        <v>10.5</v>
      </c>
      <c r="D38" s="40">
        <v>14</v>
      </c>
      <c r="E38" s="66"/>
      <c r="F38" s="66"/>
      <c r="G38" s="66"/>
      <c r="H38" s="66"/>
      <c r="I38" s="66"/>
      <c r="J38" s="71"/>
      <c r="K38" s="316"/>
    </row>
    <row r="39" spans="1:11" ht="31.5" hidden="1" x14ac:dyDescent="0.25">
      <c r="A39" s="115"/>
      <c r="B39" s="120" t="s">
        <v>234</v>
      </c>
      <c r="C39" s="66">
        <f>C36*D39/D36</f>
        <v>13.5</v>
      </c>
      <c r="D39" s="40">
        <v>18</v>
      </c>
      <c r="E39" s="66"/>
      <c r="F39" s="66"/>
      <c r="G39" s="66"/>
      <c r="H39" s="66"/>
      <c r="I39" s="66"/>
      <c r="J39" s="71"/>
      <c r="K39" s="316"/>
    </row>
    <row r="40" spans="1:11" ht="15.75" hidden="1" x14ac:dyDescent="0.25">
      <c r="A40" s="115"/>
      <c r="B40" s="120" t="s">
        <v>163</v>
      </c>
      <c r="C40" s="66">
        <f t="shared" ref="C40:C65" si="3">C38*D40/D38</f>
        <v>0</v>
      </c>
      <c r="D40" s="40"/>
      <c r="E40" s="66"/>
      <c r="F40" s="66"/>
      <c r="G40" s="66"/>
      <c r="H40" s="66"/>
      <c r="I40" s="66"/>
      <c r="J40" s="71"/>
      <c r="K40" s="316"/>
    </row>
    <row r="41" spans="1:11" ht="15.75" hidden="1" x14ac:dyDescent="0.25">
      <c r="A41" s="115"/>
      <c r="B41" s="120" t="s">
        <v>98</v>
      </c>
      <c r="C41" s="66">
        <f t="shared" si="3"/>
        <v>2.2799999999999998</v>
      </c>
      <c r="D41" s="40">
        <v>3.04</v>
      </c>
      <c r="E41" s="66"/>
      <c r="F41" s="66"/>
      <c r="G41" s="66"/>
      <c r="H41" s="66"/>
      <c r="I41" s="66"/>
      <c r="J41" s="71"/>
      <c r="K41" s="316"/>
    </row>
    <row r="42" spans="1:11" ht="15.75" hidden="1" x14ac:dyDescent="0.25">
      <c r="A42" s="115"/>
      <c r="B42" s="120" t="s">
        <v>99</v>
      </c>
      <c r="C42" s="66">
        <f>C36*D42/D36</f>
        <v>2.4</v>
      </c>
      <c r="D42" s="40">
        <v>3.2</v>
      </c>
      <c r="E42" s="66"/>
      <c r="F42" s="66"/>
      <c r="G42" s="66"/>
      <c r="H42" s="66"/>
      <c r="I42" s="66"/>
      <c r="J42" s="71"/>
      <c r="K42" s="316"/>
    </row>
    <row r="43" spans="1:11" ht="15.75" hidden="1" x14ac:dyDescent="0.25">
      <c r="A43" s="115"/>
      <c r="B43" s="120" t="s">
        <v>62</v>
      </c>
      <c r="C43" s="66">
        <f t="shared" si="3"/>
        <v>1.425</v>
      </c>
      <c r="D43" s="40">
        <v>1.9</v>
      </c>
      <c r="E43" s="66"/>
      <c r="F43" s="66"/>
      <c r="G43" s="66"/>
      <c r="H43" s="66"/>
      <c r="I43" s="66"/>
      <c r="J43" s="71"/>
      <c r="K43" s="316"/>
    </row>
    <row r="44" spans="1:11" ht="15.75" hidden="1" x14ac:dyDescent="0.25">
      <c r="A44" s="115"/>
      <c r="B44" s="120" t="s">
        <v>19</v>
      </c>
      <c r="C44" s="66">
        <f t="shared" si="3"/>
        <v>187.5</v>
      </c>
      <c r="D44" s="40">
        <v>250</v>
      </c>
      <c r="E44" s="66"/>
      <c r="F44" s="66"/>
      <c r="G44" s="66"/>
      <c r="H44" s="66"/>
      <c r="I44" s="66"/>
      <c r="J44" s="71"/>
      <c r="K44" s="316"/>
    </row>
    <row r="45" spans="1:11" ht="15.75" hidden="1" x14ac:dyDescent="0.25">
      <c r="A45" s="115"/>
      <c r="B45" s="29" t="s">
        <v>235</v>
      </c>
      <c r="C45" s="66">
        <f t="shared" si="3"/>
        <v>150</v>
      </c>
      <c r="D45" s="40">
        <v>200</v>
      </c>
      <c r="E45" s="66"/>
      <c r="F45" s="66"/>
      <c r="G45" s="66"/>
      <c r="H45" s="66"/>
      <c r="I45" s="66"/>
      <c r="J45" s="71"/>
      <c r="K45" s="316"/>
    </row>
    <row r="46" spans="1:11" ht="15.75" hidden="1" x14ac:dyDescent="0.25">
      <c r="A46" s="115"/>
      <c r="B46" s="29" t="s">
        <v>236</v>
      </c>
      <c r="C46" s="66"/>
      <c r="D46" s="40"/>
      <c r="E46" s="66"/>
      <c r="F46" s="66"/>
      <c r="G46" s="66"/>
      <c r="H46" s="66"/>
      <c r="I46" s="66"/>
      <c r="J46" s="71"/>
      <c r="K46" s="316"/>
    </row>
    <row r="47" spans="1:11" ht="15.75" hidden="1" x14ac:dyDescent="0.25">
      <c r="A47" s="115"/>
      <c r="B47" s="120" t="s">
        <v>105</v>
      </c>
      <c r="C47" s="66"/>
      <c r="D47" s="40"/>
      <c r="E47" s="66"/>
      <c r="F47" s="66"/>
      <c r="G47" s="66"/>
      <c r="H47" s="66"/>
      <c r="I47" s="66"/>
      <c r="J47" s="71"/>
      <c r="K47" s="316"/>
    </row>
    <row r="48" spans="1:11" ht="15.75" hidden="1" x14ac:dyDescent="0.25">
      <c r="A48" s="115"/>
      <c r="B48" s="120" t="s">
        <v>98</v>
      </c>
      <c r="C48" s="66">
        <f>C36*D48/D36</f>
        <v>48</v>
      </c>
      <c r="D48" s="40">
        <v>64</v>
      </c>
      <c r="E48" s="66"/>
      <c r="F48" s="66"/>
      <c r="G48" s="66"/>
      <c r="H48" s="66"/>
      <c r="I48" s="66"/>
      <c r="J48" s="71"/>
      <c r="K48" s="316"/>
    </row>
    <row r="49" spans="1:11" ht="15.75" hidden="1" x14ac:dyDescent="0.25">
      <c r="A49" s="115"/>
      <c r="B49" s="120" t="s">
        <v>99</v>
      </c>
      <c r="C49" s="66">
        <f>C36*D49/D36</f>
        <v>51</v>
      </c>
      <c r="D49" s="40">
        <v>68</v>
      </c>
      <c r="E49" s="66"/>
      <c r="F49" s="66"/>
      <c r="G49" s="66"/>
      <c r="H49" s="66"/>
      <c r="I49" s="66"/>
      <c r="J49" s="71"/>
      <c r="K49" s="316"/>
    </row>
    <row r="50" spans="1:11" ht="15.75" hidden="1" x14ac:dyDescent="0.25">
      <c r="A50" s="115"/>
      <c r="B50" s="120" t="s">
        <v>110</v>
      </c>
      <c r="C50" s="66">
        <f t="shared" si="3"/>
        <v>0</v>
      </c>
      <c r="D50" s="40"/>
      <c r="E50" s="66"/>
      <c r="F50" s="66"/>
      <c r="G50" s="66"/>
      <c r="H50" s="66"/>
      <c r="I50" s="66"/>
      <c r="J50" s="71"/>
      <c r="K50" s="316"/>
    </row>
    <row r="51" spans="1:11" ht="15.75" hidden="1" x14ac:dyDescent="0.25">
      <c r="A51" s="115"/>
      <c r="B51" s="120" t="s">
        <v>237</v>
      </c>
      <c r="C51" s="66">
        <f t="shared" si="3"/>
        <v>33.75</v>
      </c>
      <c r="D51" s="40">
        <v>45</v>
      </c>
      <c r="E51" s="66"/>
      <c r="F51" s="66"/>
      <c r="G51" s="66"/>
      <c r="H51" s="66"/>
      <c r="I51" s="66"/>
      <c r="J51" s="71"/>
      <c r="K51" s="316"/>
    </row>
    <row r="52" spans="1:11" ht="15.75" hidden="1" x14ac:dyDescent="0.25">
      <c r="A52" s="115"/>
      <c r="B52" s="120" t="s">
        <v>238</v>
      </c>
      <c r="C52" s="66">
        <f>C36*D52/D36</f>
        <v>36.75</v>
      </c>
      <c r="D52" s="40">
        <v>49</v>
      </c>
      <c r="E52" s="66"/>
      <c r="F52" s="66"/>
      <c r="G52" s="66"/>
      <c r="H52" s="66"/>
      <c r="I52" s="66"/>
      <c r="J52" s="71"/>
      <c r="K52" s="316"/>
    </row>
    <row r="53" spans="1:11" ht="15.75" hidden="1" x14ac:dyDescent="0.25">
      <c r="A53" s="115"/>
      <c r="B53" s="120" t="s">
        <v>239</v>
      </c>
      <c r="C53" s="66">
        <f t="shared" si="3"/>
        <v>39</v>
      </c>
      <c r="D53" s="40">
        <v>52</v>
      </c>
      <c r="E53" s="66"/>
      <c r="F53" s="66"/>
      <c r="G53" s="66"/>
      <c r="H53" s="66"/>
      <c r="I53" s="66"/>
      <c r="J53" s="71"/>
      <c r="K53" s="316"/>
    </row>
    <row r="54" spans="1:11" ht="15.75" hidden="1" x14ac:dyDescent="0.25">
      <c r="A54" s="115"/>
      <c r="B54" s="120" t="s">
        <v>240</v>
      </c>
      <c r="C54" s="66">
        <f t="shared" si="3"/>
        <v>42.75</v>
      </c>
      <c r="D54" s="40">
        <v>57</v>
      </c>
      <c r="E54" s="66"/>
      <c r="F54" s="66"/>
      <c r="G54" s="66"/>
      <c r="H54" s="66"/>
      <c r="I54" s="66"/>
      <c r="J54" s="71"/>
      <c r="K54" s="316"/>
    </row>
    <row r="55" spans="1:11" ht="15.75" hidden="1" x14ac:dyDescent="0.25">
      <c r="A55" s="115"/>
      <c r="B55" s="120" t="s">
        <v>107</v>
      </c>
      <c r="C55" s="66"/>
      <c r="D55" s="40"/>
      <c r="E55" s="66"/>
      <c r="F55" s="66"/>
      <c r="G55" s="66"/>
      <c r="H55" s="66"/>
      <c r="I55" s="66"/>
      <c r="J55" s="71"/>
      <c r="K55" s="316"/>
    </row>
    <row r="56" spans="1:11" ht="15.75" hidden="1" x14ac:dyDescent="0.25">
      <c r="A56" s="115"/>
      <c r="B56" s="120" t="s">
        <v>98</v>
      </c>
      <c r="C56" s="66">
        <f t="shared" si="3"/>
        <v>7.5</v>
      </c>
      <c r="D56" s="40">
        <v>10</v>
      </c>
      <c r="E56" s="66">
        <f>[4]картофель!C167</f>
        <v>0.18</v>
      </c>
      <c r="F56" s="66">
        <f>[4]картофель!D167</f>
        <v>3.6000000000000004E-2</v>
      </c>
      <c r="G56" s="66">
        <f>[4]картофель!E167</f>
        <v>1.4670000000000001</v>
      </c>
      <c r="H56" s="73">
        <f>[4]картофель!B219</f>
        <v>7.0874999999999995</v>
      </c>
      <c r="I56" s="66">
        <f>[4]картофель!N219</f>
        <v>1.8</v>
      </c>
      <c r="J56" s="71"/>
      <c r="K56" s="316"/>
    </row>
    <row r="57" spans="1:11" ht="15.75" hidden="1" x14ac:dyDescent="0.25">
      <c r="A57" s="115"/>
      <c r="B57" s="120" t="s">
        <v>99</v>
      </c>
      <c r="C57" s="66">
        <f>C36*D57/D36</f>
        <v>8.25</v>
      </c>
      <c r="D57" s="40">
        <v>11</v>
      </c>
      <c r="E57" s="66">
        <f>'[4]морковь (2)'!C170</f>
        <v>0.12870000000000001</v>
      </c>
      <c r="F57" s="66">
        <f>'[4]морковь (2)'!D170</f>
        <v>9.9000000000000008E-3</v>
      </c>
      <c r="G57" s="66">
        <f>'[4]морковь (2)'!E170</f>
        <v>0.70289999999999997</v>
      </c>
      <c r="H57" s="73">
        <f>'[4]морковь (2)'!B219</f>
        <v>3.5016299999999996</v>
      </c>
      <c r="I57" s="66">
        <f>'[4]морковь (2)'!N219</f>
        <v>0.495</v>
      </c>
      <c r="J57" s="71"/>
      <c r="K57" s="316"/>
    </row>
    <row r="58" spans="1:11" ht="15.75" hidden="1" x14ac:dyDescent="0.25">
      <c r="A58" s="115"/>
      <c r="B58" s="120" t="s">
        <v>62</v>
      </c>
      <c r="C58" s="66">
        <f t="shared" si="3"/>
        <v>8.25</v>
      </c>
      <c r="D58" s="40">
        <v>11</v>
      </c>
      <c r="E58" s="66">
        <f>[4]лук!C168</f>
        <v>0.1386</v>
      </c>
      <c r="F58" s="66">
        <f>[4]лук!D168</f>
        <v>0</v>
      </c>
      <c r="G58" s="66">
        <f>[4]лук!E168</f>
        <v>0.90090000000000003</v>
      </c>
      <c r="H58" s="66">
        <f>[4]лук!B219</f>
        <v>4.2619499999999997</v>
      </c>
      <c r="I58" s="66">
        <f>[4]лук!N219</f>
        <v>0.99</v>
      </c>
      <c r="J58" s="71"/>
      <c r="K58" s="316"/>
    </row>
    <row r="59" spans="1:11" ht="18.75" hidden="1" customHeight="1" x14ac:dyDescent="0.25">
      <c r="A59" s="115"/>
      <c r="B59" s="120" t="s">
        <v>48</v>
      </c>
      <c r="C59" s="66">
        <f t="shared" si="3"/>
        <v>2.25</v>
      </c>
      <c r="D59" s="40">
        <v>3</v>
      </c>
      <c r="E59" s="73">
        <f>C59*'[4]хим состав фасоль'!C61/100</f>
        <v>0.47249999999999998</v>
      </c>
      <c r="F59" s="73">
        <f>D59*'[4]хим состав фасоль'!D61/100</f>
        <v>0.06</v>
      </c>
      <c r="G59" s="73">
        <f>E59*'[4]хим состав фасоль'!E61/100</f>
        <v>0.22018499999999999</v>
      </c>
      <c r="H59" s="66">
        <f>'6 день '!C59*'[4]хим состав фасоль'!R61/100</f>
        <v>6.57</v>
      </c>
      <c r="I59" s="66"/>
      <c r="J59" s="71"/>
      <c r="K59" s="316"/>
    </row>
    <row r="60" spans="1:11" ht="15.75" hidden="1" x14ac:dyDescent="0.25">
      <c r="A60" s="115"/>
      <c r="B60" s="120" t="s">
        <v>18</v>
      </c>
      <c r="C60" s="66">
        <f t="shared" si="3"/>
        <v>0.75</v>
      </c>
      <c r="D60" s="40">
        <v>1</v>
      </c>
      <c r="E60" s="66">
        <f>'[4]томат п.'!C176</f>
        <v>3.2400000000000005E-2</v>
      </c>
      <c r="F60" s="66">
        <f>'[4]томат п.'!D176</f>
        <v>0</v>
      </c>
      <c r="G60" s="66">
        <f>'[4]томат п.'!E176</f>
        <v>0.10620000000000002</v>
      </c>
      <c r="H60" s="66">
        <f>'[4]томат п.'!B219</f>
        <v>0.56825999999999999</v>
      </c>
      <c r="I60" s="66">
        <f>'[4]томат п.'!N219</f>
        <v>5.4000000000000003E-3</v>
      </c>
      <c r="J60" s="71"/>
      <c r="K60" s="316"/>
    </row>
    <row r="61" spans="1:11" ht="15.75" hidden="1" x14ac:dyDescent="0.25">
      <c r="A61" s="115"/>
      <c r="B61" s="120" t="s">
        <v>214</v>
      </c>
      <c r="C61" s="66">
        <f t="shared" si="3"/>
        <v>1.5</v>
      </c>
      <c r="D61" s="40">
        <v>2</v>
      </c>
      <c r="E61" s="66">
        <f>[4]укроп!C174</f>
        <v>6.6600000000000006E-2</v>
      </c>
      <c r="F61" s="66">
        <f>[4]укроп!D174</f>
        <v>0</v>
      </c>
      <c r="G61" s="66">
        <f>[4]укроп!E174</f>
        <v>0.14400000000000002</v>
      </c>
      <c r="H61" s="66">
        <f>[4]укроп!B219</f>
        <v>0.86346000000000012</v>
      </c>
      <c r="I61" s="66">
        <f>[4]укроп!N219</f>
        <v>2.7</v>
      </c>
      <c r="J61" s="71"/>
      <c r="K61" s="316"/>
    </row>
    <row r="62" spans="1:11" ht="15.75" hidden="1" x14ac:dyDescent="0.25">
      <c r="A62" s="115"/>
      <c r="B62" s="120" t="s">
        <v>241</v>
      </c>
      <c r="C62" s="66">
        <f t="shared" si="3"/>
        <v>120</v>
      </c>
      <c r="D62" s="40">
        <v>160</v>
      </c>
      <c r="E62" s="66"/>
      <c r="F62" s="66"/>
      <c r="G62" s="66"/>
      <c r="H62" s="66"/>
      <c r="I62" s="66"/>
      <c r="J62" s="71"/>
      <c r="K62" s="316"/>
    </row>
    <row r="63" spans="1:11" ht="15.75" hidden="1" x14ac:dyDescent="0.25">
      <c r="A63" s="115"/>
      <c r="B63" s="120" t="s">
        <v>242</v>
      </c>
      <c r="C63" s="66">
        <f t="shared" si="3"/>
        <v>150</v>
      </c>
      <c r="D63" s="40">
        <v>200</v>
      </c>
      <c r="E63" s="66">
        <f>[4]сметана!C50</f>
        <v>5.0399999999999991</v>
      </c>
      <c r="F63" s="66">
        <f>[4]сметана!D50</f>
        <v>36</v>
      </c>
      <c r="G63" s="66">
        <f>[4]сметана!E50</f>
        <v>5.76</v>
      </c>
      <c r="H63" s="66">
        <f>[4]сметана!B219</f>
        <v>379.08</v>
      </c>
      <c r="I63" s="66">
        <f>[4]сметана!N219</f>
        <v>0.54</v>
      </c>
      <c r="J63" s="71"/>
      <c r="K63" s="316"/>
    </row>
    <row r="64" spans="1:11" ht="15.75" hidden="1" x14ac:dyDescent="0.25">
      <c r="A64" s="115"/>
      <c r="B64" s="120" t="s">
        <v>243</v>
      </c>
      <c r="C64" s="66">
        <f t="shared" si="3"/>
        <v>7.5</v>
      </c>
      <c r="D64" s="66">
        <v>10</v>
      </c>
      <c r="E64" s="66"/>
      <c r="F64" s="66"/>
      <c r="G64" s="66"/>
      <c r="H64" s="66"/>
      <c r="I64" s="66"/>
      <c r="J64" s="71"/>
      <c r="K64" s="316"/>
    </row>
    <row r="65" spans="1:11" ht="15.75" hidden="1" x14ac:dyDescent="0.25">
      <c r="A65" s="115"/>
      <c r="B65" s="120" t="s">
        <v>244</v>
      </c>
      <c r="C65" s="66">
        <f t="shared" si="3"/>
        <v>4.5</v>
      </c>
      <c r="D65" s="66">
        <v>6</v>
      </c>
      <c r="E65" s="66"/>
      <c r="F65" s="66"/>
      <c r="G65" s="66"/>
      <c r="H65" s="66"/>
      <c r="I65" s="66"/>
      <c r="J65" s="71"/>
      <c r="K65" s="316"/>
    </row>
    <row r="66" spans="1:11" ht="15.75" hidden="1" x14ac:dyDescent="0.25">
      <c r="A66" s="115" t="s">
        <v>13</v>
      </c>
      <c r="B66" s="29"/>
      <c r="C66" s="66"/>
      <c r="D66" s="66"/>
      <c r="E66" s="66">
        <v>3.04</v>
      </c>
      <c r="F66" s="66">
        <v>4.68</v>
      </c>
      <c r="G66" s="66">
        <v>9.92</v>
      </c>
      <c r="H66" s="66">
        <v>116.11</v>
      </c>
      <c r="I66" s="71">
        <v>7.17</v>
      </c>
      <c r="J66" s="71"/>
      <c r="K66" s="316"/>
    </row>
    <row r="67" spans="1:11" ht="15.75" hidden="1" x14ac:dyDescent="0.25">
      <c r="A67" s="115"/>
      <c r="B67" s="29"/>
      <c r="C67" s="66"/>
      <c r="D67" s="66"/>
      <c r="E67" s="66">
        <v>2.7040000000000002</v>
      </c>
      <c r="F67" s="66">
        <v>5.2</v>
      </c>
      <c r="G67" s="66">
        <v>11.03</v>
      </c>
      <c r="H67" s="66">
        <v>98.23</v>
      </c>
      <c r="I67" s="71">
        <v>7.97</v>
      </c>
      <c r="J67" s="71"/>
      <c r="K67" s="316"/>
    </row>
    <row r="68" spans="1:11" ht="15.75" x14ac:dyDescent="0.25">
      <c r="A68" s="115"/>
      <c r="B68" s="29" t="s">
        <v>245</v>
      </c>
      <c r="C68" s="66">
        <v>130</v>
      </c>
      <c r="D68" s="66">
        <v>180</v>
      </c>
      <c r="E68" s="29">
        <v>16.600000000000001</v>
      </c>
      <c r="F68" s="29">
        <v>3.8</v>
      </c>
      <c r="G68" s="66">
        <v>30</v>
      </c>
      <c r="H68" s="66">
        <v>230</v>
      </c>
      <c r="I68" s="66"/>
      <c r="J68" s="71">
        <v>4.2</v>
      </c>
      <c r="K68" s="316"/>
    </row>
    <row r="69" spans="1:11" ht="15.75" hidden="1" x14ac:dyDescent="0.25">
      <c r="A69" s="115"/>
      <c r="B69" s="54" t="s">
        <v>246</v>
      </c>
      <c r="C69" s="112">
        <f>C68*D69/D68</f>
        <v>150.22222222222223</v>
      </c>
      <c r="D69" s="66">
        <v>208</v>
      </c>
      <c r="E69" s="73">
        <f>[4]куры!C104</f>
        <v>38.896000000000001</v>
      </c>
      <c r="F69" s="73">
        <f>[4]куры!D104</f>
        <v>33.488</v>
      </c>
      <c r="G69" s="73">
        <f>[4]куры!E104</f>
        <v>1.04</v>
      </c>
      <c r="H69" s="73">
        <f>[4]куры!B219</f>
        <v>475.17599999999999</v>
      </c>
      <c r="I69" s="66"/>
      <c r="J69" s="71"/>
      <c r="K69" s="316"/>
    </row>
    <row r="70" spans="1:11" ht="15.75" hidden="1" x14ac:dyDescent="0.25">
      <c r="A70" s="115"/>
      <c r="B70" s="54" t="s">
        <v>182</v>
      </c>
      <c r="C70" s="112">
        <f t="shared" ref="C70:C73" si="4">C69*D70/D69</f>
        <v>32.5</v>
      </c>
      <c r="D70" s="66">
        <v>45</v>
      </c>
      <c r="E70" s="73">
        <f>[4]рис!C8</f>
        <v>3.15</v>
      </c>
      <c r="F70" s="73">
        <f>[4]рис!D8</f>
        <v>0.45</v>
      </c>
      <c r="G70" s="73">
        <f>[4]рис!E8</f>
        <v>32.130000000000003</v>
      </c>
      <c r="H70" s="73">
        <f>[4]рис!B219</f>
        <v>148.833</v>
      </c>
      <c r="I70" s="66"/>
      <c r="J70" s="71"/>
      <c r="K70" s="316"/>
    </row>
    <row r="71" spans="1:11" ht="31.5" hidden="1" x14ac:dyDescent="0.25">
      <c r="A71" s="115"/>
      <c r="B71" s="54" t="s">
        <v>247</v>
      </c>
      <c r="C71" s="112">
        <f t="shared" si="4"/>
        <v>6.7888888888888888</v>
      </c>
      <c r="D71" s="66">
        <v>9.4</v>
      </c>
      <c r="E71" s="73">
        <f>'[4]масло сл1 (2)'!C158</f>
        <v>4.7E-2</v>
      </c>
      <c r="F71" s="73">
        <f>'[4]масло сл1 (2)'!D158</f>
        <v>7.7549999999999999</v>
      </c>
      <c r="G71" s="73">
        <f>'[4]масло сл1 (2)'!E158</f>
        <v>7.5200000000000003E-2</v>
      </c>
      <c r="H71" s="73">
        <f>'[4]масло сл1 (2)'!B219</f>
        <v>72.622519999999994</v>
      </c>
      <c r="I71" s="66"/>
      <c r="J71" s="71"/>
      <c r="K71" s="316"/>
    </row>
    <row r="72" spans="1:11" ht="15.75" hidden="1" x14ac:dyDescent="0.25">
      <c r="A72" s="115"/>
      <c r="B72" s="54" t="s">
        <v>107</v>
      </c>
      <c r="C72" s="112">
        <f t="shared" si="4"/>
        <v>8.6666666666666661</v>
      </c>
      <c r="D72" s="66">
        <v>12</v>
      </c>
      <c r="E72" s="73">
        <f>'[4]морковь (3)'!C170</f>
        <v>0.15600000000000003</v>
      </c>
      <c r="F72" s="73">
        <f>'[4]морковь (3)'!D170</f>
        <v>1.2000000000000002E-2</v>
      </c>
      <c r="G72" s="73">
        <f>'[4]морковь (3)'!E170</f>
        <v>0.85199999999999987</v>
      </c>
      <c r="H72" s="73">
        <f>'[4]морковь (3)'!B219</f>
        <v>4.2443999999999988</v>
      </c>
      <c r="I72" s="73">
        <f>'[4]морковь (3)'!N219</f>
        <v>0.6</v>
      </c>
      <c r="J72" s="71"/>
      <c r="K72" s="316"/>
    </row>
    <row r="73" spans="1:11" ht="15.75" hidden="1" x14ac:dyDescent="0.25">
      <c r="A73" s="164"/>
      <c r="B73" s="54" t="s">
        <v>213</v>
      </c>
      <c r="C73" s="112">
        <f t="shared" si="4"/>
        <v>13.649999999999999</v>
      </c>
      <c r="D73" s="66">
        <v>18.899999999999999</v>
      </c>
      <c r="E73" s="66">
        <f>'[4]лук (2)'!C168</f>
        <v>0.1386</v>
      </c>
      <c r="F73" s="66">
        <f>'[4]лук (2)'!D168</f>
        <v>0</v>
      </c>
      <c r="G73" s="66">
        <f>'[4]лук (2)'!E168</f>
        <v>0.90090000000000003</v>
      </c>
      <c r="H73" s="66">
        <f>'[4]лук (2)'!B219</f>
        <v>4.2619499999999997</v>
      </c>
      <c r="I73" s="66">
        <f>'[4]лук (2)'!N219</f>
        <v>0.99</v>
      </c>
      <c r="J73" s="71"/>
      <c r="K73" s="316"/>
    </row>
    <row r="74" spans="1:11" ht="15.75" hidden="1" x14ac:dyDescent="0.25">
      <c r="A74" s="115" t="s">
        <v>13</v>
      </c>
      <c r="B74" s="54"/>
      <c r="C74" s="66"/>
      <c r="D74" s="66"/>
      <c r="E74" s="73">
        <v>26.59</v>
      </c>
      <c r="F74" s="73">
        <v>20.92</v>
      </c>
      <c r="G74" s="73">
        <v>32.5</v>
      </c>
      <c r="H74" s="73">
        <f>H75/180*C68</f>
        <v>310.84444444444443</v>
      </c>
      <c r="I74" s="72">
        <f>I75/180*C68</f>
        <v>16.38</v>
      </c>
      <c r="J74" s="71"/>
      <c r="K74" s="316"/>
    </row>
    <row r="75" spans="1:11" ht="15.75" hidden="1" x14ac:dyDescent="0.25">
      <c r="A75" s="115"/>
      <c r="B75" s="54"/>
      <c r="C75" s="66"/>
      <c r="D75" s="66"/>
      <c r="E75" s="73">
        <v>26.59</v>
      </c>
      <c r="F75" s="73">
        <v>20.92</v>
      </c>
      <c r="G75" s="73">
        <v>32.5</v>
      </c>
      <c r="H75" s="73">
        <v>430.4</v>
      </c>
      <c r="I75" s="72">
        <v>22.68</v>
      </c>
      <c r="J75" s="71"/>
      <c r="K75" s="316"/>
    </row>
    <row r="76" spans="1:11" ht="15.75" x14ac:dyDescent="0.25">
      <c r="A76" s="115"/>
      <c r="B76" s="29" t="s">
        <v>310</v>
      </c>
      <c r="C76" s="66">
        <v>130</v>
      </c>
      <c r="D76" s="66">
        <v>200</v>
      </c>
      <c r="E76" s="120">
        <v>0</v>
      </c>
      <c r="F76" s="120">
        <v>0</v>
      </c>
      <c r="G76" s="156">
        <v>10.48</v>
      </c>
      <c r="H76" s="120">
        <v>39.53</v>
      </c>
      <c r="I76" s="66"/>
      <c r="J76" s="71">
        <v>233</v>
      </c>
      <c r="K76" s="316"/>
    </row>
    <row r="77" spans="1:11" ht="15.75" hidden="1" x14ac:dyDescent="0.25">
      <c r="A77" s="115" t="s">
        <v>13</v>
      </c>
      <c r="B77" s="29"/>
      <c r="C77" s="66"/>
      <c r="D77" s="66"/>
      <c r="E77" s="199">
        <v>0.06</v>
      </c>
      <c r="F77" s="73">
        <v>0.01</v>
      </c>
      <c r="G77" s="73">
        <v>9.34</v>
      </c>
      <c r="H77" s="73">
        <v>38.06</v>
      </c>
      <c r="I77" s="72">
        <f>C76*I78/D76</f>
        <v>0</v>
      </c>
      <c r="J77" s="71"/>
      <c r="K77" s="316"/>
    </row>
    <row r="78" spans="1:11" ht="15.75" hidden="1" x14ac:dyDescent="0.25">
      <c r="A78" s="115"/>
      <c r="B78" s="29"/>
      <c r="C78" s="66"/>
      <c r="D78" s="66"/>
      <c r="E78" s="73">
        <v>0</v>
      </c>
      <c r="F78" s="73">
        <v>0</v>
      </c>
      <c r="G78" s="73">
        <v>13.5</v>
      </c>
      <c r="H78" s="73">
        <v>46.5</v>
      </c>
      <c r="I78" s="72">
        <v>0</v>
      </c>
      <c r="J78" s="71"/>
      <c r="K78" s="316"/>
    </row>
    <row r="79" spans="1:11" ht="15.75" x14ac:dyDescent="0.25">
      <c r="A79" s="115"/>
      <c r="B79" s="29" t="s">
        <v>50</v>
      </c>
      <c r="C79" s="66">
        <v>15</v>
      </c>
      <c r="D79" s="66">
        <v>60</v>
      </c>
      <c r="E79" s="40">
        <v>1.1399999999999999</v>
      </c>
      <c r="F79" s="40">
        <v>0.09</v>
      </c>
      <c r="G79" s="40">
        <v>7.85</v>
      </c>
      <c r="H79" s="40">
        <v>34.950000000000003</v>
      </c>
      <c r="I79" s="66"/>
      <c r="J79" s="119" t="s">
        <v>36</v>
      </c>
      <c r="K79" s="316"/>
    </row>
    <row r="80" spans="1:11" ht="15.75" hidden="1" x14ac:dyDescent="0.25">
      <c r="A80" s="115"/>
      <c r="B80" s="29" t="s">
        <v>37</v>
      </c>
      <c r="C80" s="66">
        <f>C79*D80/D79</f>
        <v>7.5</v>
      </c>
      <c r="D80" s="66">
        <v>30</v>
      </c>
      <c r="E80" s="40">
        <v>1.95</v>
      </c>
      <c r="F80" s="40">
        <v>0.33</v>
      </c>
      <c r="G80" s="40">
        <v>12.03</v>
      </c>
      <c r="H80" s="40">
        <v>57</v>
      </c>
      <c r="I80" s="66"/>
      <c r="J80" s="119" t="s">
        <v>289</v>
      </c>
      <c r="K80" s="316"/>
    </row>
    <row r="81" spans="1:11" ht="15.75" hidden="1" x14ac:dyDescent="0.25">
      <c r="A81" s="115"/>
      <c r="B81" s="29" t="s">
        <v>38</v>
      </c>
      <c r="C81" s="66">
        <f>C80*D81/D80</f>
        <v>7.5</v>
      </c>
      <c r="D81" s="66">
        <v>30</v>
      </c>
      <c r="E81" s="40">
        <v>1.1399999999999999</v>
      </c>
      <c r="F81" s="40">
        <v>0.09</v>
      </c>
      <c r="G81" s="40">
        <v>7.85</v>
      </c>
      <c r="H81" s="40">
        <v>34.950000000000003</v>
      </c>
      <c r="I81" s="66"/>
      <c r="J81" s="119" t="s">
        <v>290</v>
      </c>
      <c r="K81" s="316"/>
    </row>
    <row r="82" spans="1:11" ht="15.75" hidden="1" x14ac:dyDescent="0.25">
      <c r="A82" s="115" t="s">
        <v>13</v>
      </c>
      <c r="B82" s="29"/>
      <c r="C82" s="66"/>
      <c r="D82" s="66"/>
      <c r="E82" s="40">
        <v>1.95</v>
      </c>
      <c r="F82" s="40">
        <v>0.33</v>
      </c>
      <c r="G82" s="40">
        <v>12.03</v>
      </c>
      <c r="H82" s="40">
        <v>57</v>
      </c>
      <c r="I82" s="71"/>
      <c r="J82" s="119" t="s">
        <v>291</v>
      </c>
      <c r="K82" s="316"/>
    </row>
    <row r="83" spans="1:11" ht="15.75" hidden="1" x14ac:dyDescent="0.25">
      <c r="A83" s="115"/>
      <c r="B83" s="29"/>
      <c r="C83" s="66"/>
      <c r="D83" s="66"/>
      <c r="E83" s="40">
        <v>1.1399999999999999</v>
      </c>
      <c r="F83" s="40">
        <v>0.09</v>
      </c>
      <c r="G83" s="40">
        <v>7.85</v>
      </c>
      <c r="H83" s="40">
        <v>34.950000000000003</v>
      </c>
      <c r="I83" s="71"/>
      <c r="J83" s="119" t="s">
        <v>292</v>
      </c>
      <c r="K83" s="316"/>
    </row>
    <row r="84" spans="1:11" ht="15.75" x14ac:dyDescent="0.25">
      <c r="A84" s="115"/>
      <c r="B84" s="29" t="s">
        <v>275</v>
      </c>
      <c r="C84" s="66">
        <v>20</v>
      </c>
      <c r="D84" s="66"/>
      <c r="E84" s="40">
        <v>1.3</v>
      </c>
      <c r="F84" s="40">
        <v>0.21</v>
      </c>
      <c r="G84" s="156">
        <v>6.68</v>
      </c>
      <c r="H84" s="40">
        <v>38</v>
      </c>
      <c r="I84" s="71"/>
      <c r="J84" s="119" t="s">
        <v>36</v>
      </c>
      <c r="K84" s="316"/>
    </row>
    <row r="85" spans="1:11" ht="15.75" x14ac:dyDescent="0.25">
      <c r="A85" s="115" t="s">
        <v>39</v>
      </c>
      <c r="B85" s="29"/>
      <c r="C85" s="71">
        <f>SUM(C34+C36+C68+C76+C79+C84)</f>
        <v>475</v>
      </c>
      <c r="D85" s="66"/>
      <c r="E85" s="114">
        <f>E34+E36+E68+E76+E79+E84</f>
        <v>21.330000000000002</v>
      </c>
      <c r="F85" s="114">
        <f>F34+F36+F68+F76+F79+F84</f>
        <v>6.34</v>
      </c>
      <c r="G85" s="114">
        <f>G34+G36+G68+G76+G79+G84</f>
        <v>69.180000000000007</v>
      </c>
      <c r="H85" s="114">
        <f>H34+H36+H68+H76+H79+H84</f>
        <v>432.82</v>
      </c>
      <c r="I85" s="71"/>
      <c r="J85" s="71"/>
      <c r="K85" s="316"/>
    </row>
    <row r="86" spans="1:11" ht="18.600000000000001" customHeight="1" x14ac:dyDescent="0.25">
      <c r="A86" s="136" t="s">
        <v>40</v>
      </c>
      <c r="B86" s="120" t="s">
        <v>337</v>
      </c>
      <c r="C86" s="66">
        <v>50</v>
      </c>
      <c r="D86" s="66">
        <v>70</v>
      </c>
      <c r="E86" s="29">
        <v>4</v>
      </c>
      <c r="F86" s="29">
        <v>2.5</v>
      </c>
      <c r="G86" s="66">
        <v>29.3</v>
      </c>
      <c r="H86" s="66">
        <v>148.6</v>
      </c>
      <c r="I86" s="66"/>
      <c r="J86" s="71">
        <v>454</v>
      </c>
      <c r="K86" s="316"/>
    </row>
    <row r="87" spans="1:11" ht="31.5" hidden="1" x14ac:dyDescent="0.25">
      <c r="A87" s="115"/>
      <c r="B87" s="120" t="s">
        <v>248</v>
      </c>
      <c r="C87" s="110">
        <f>C86*D87/D86</f>
        <v>23.571428571428573</v>
      </c>
      <c r="D87" s="66">
        <v>33</v>
      </c>
      <c r="E87" s="73"/>
      <c r="F87" s="73"/>
      <c r="G87" s="73"/>
      <c r="H87" s="73"/>
      <c r="I87" s="66"/>
      <c r="J87" s="71"/>
      <c r="K87" s="316"/>
    </row>
    <row r="88" spans="1:11" ht="15.75" hidden="1" x14ac:dyDescent="0.25">
      <c r="A88" s="115"/>
      <c r="B88" s="120" t="s">
        <v>18</v>
      </c>
      <c r="C88" s="112">
        <v>1.7</v>
      </c>
      <c r="D88" s="66">
        <v>2</v>
      </c>
      <c r="E88" s="66"/>
      <c r="F88" s="66"/>
      <c r="G88" s="73"/>
      <c r="H88" s="73"/>
      <c r="I88" s="66"/>
      <c r="J88" s="71"/>
      <c r="K88" s="316"/>
    </row>
    <row r="89" spans="1:11" ht="31.5" hidden="1" x14ac:dyDescent="0.25">
      <c r="A89" s="115"/>
      <c r="B89" s="120" t="s">
        <v>48</v>
      </c>
      <c r="C89" s="110">
        <f t="shared" ref="C89" si="5">C88*D89/D88</f>
        <v>3.4</v>
      </c>
      <c r="D89" s="66">
        <v>4</v>
      </c>
      <c r="E89" s="66"/>
      <c r="F89" s="73"/>
      <c r="G89" s="66"/>
      <c r="H89" s="73"/>
      <c r="I89" s="66"/>
      <c r="J89" s="71"/>
      <c r="K89" s="316"/>
    </row>
    <row r="90" spans="1:11" ht="15.75" hidden="1" x14ac:dyDescent="0.25">
      <c r="A90" s="115"/>
      <c r="B90" s="120" t="s">
        <v>249</v>
      </c>
      <c r="C90" s="110" t="s">
        <v>250</v>
      </c>
      <c r="D90" s="66">
        <v>0.8</v>
      </c>
      <c r="E90" s="73"/>
      <c r="F90" s="73"/>
      <c r="G90" s="73"/>
      <c r="H90" s="73"/>
      <c r="I90" s="66"/>
      <c r="J90" s="71"/>
      <c r="K90" s="316"/>
    </row>
    <row r="91" spans="1:11" ht="15.75" hidden="1" x14ac:dyDescent="0.25">
      <c r="A91" s="115"/>
      <c r="B91" s="120" t="s">
        <v>251</v>
      </c>
      <c r="C91" s="110">
        <v>1</v>
      </c>
      <c r="D91" s="66">
        <v>10</v>
      </c>
      <c r="E91" s="66"/>
      <c r="F91" s="66"/>
      <c r="G91" s="66"/>
      <c r="H91" s="66"/>
      <c r="I91" s="66"/>
      <c r="J91" s="71"/>
      <c r="K91" s="316"/>
    </row>
    <row r="92" spans="1:11" ht="31.5" hidden="1" x14ac:dyDescent="0.25">
      <c r="A92" s="115"/>
      <c r="B92" s="120" t="s">
        <v>252</v>
      </c>
      <c r="C92" s="110">
        <v>7</v>
      </c>
      <c r="D92" s="66">
        <v>6.4000000000000001E-2</v>
      </c>
      <c r="E92" s="66"/>
      <c r="F92" s="66"/>
      <c r="G92" s="66"/>
      <c r="H92" s="66"/>
      <c r="I92" s="66"/>
      <c r="J92" s="71"/>
      <c r="K92" s="316"/>
    </row>
    <row r="93" spans="1:11" ht="15.75" hidden="1" x14ac:dyDescent="0.25">
      <c r="A93" s="115"/>
      <c r="B93" s="120" t="s">
        <v>253</v>
      </c>
      <c r="C93" s="112">
        <v>0.9</v>
      </c>
      <c r="D93" s="66">
        <v>1</v>
      </c>
      <c r="E93" s="66"/>
      <c r="F93" s="66"/>
      <c r="G93" s="66"/>
      <c r="H93" s="66"/>
      <c r="I93" s="66"/>
      <c r="J93" s="71"/>
      <c r="K93" s="316"/>
    </row>
    <row r="94" spans="1:11" ht="15.75" hidden="1" x14ac:dyDescent="0.25">
      <c r="A94" s="115"/>
      <c r="B94" s="120" t="s">
        <v>254</v>
      </c>
      <c r="C94" s="110">
        <v>25</v>
      </c>
      <c r="D94" s="66">
        <v>0.8</v>
      </c>
      <c r="E94" s="66"/>
      <c r="F94" s="66"/>
      <c r="G94" s="66"/>
      <c r="H94" s="66"/>
      <c r="I94" s="71"/>
      <c r="J94" s="71"/>
      <c r="K94" s="316"/>
    </row>
    <row r="95" spans="1:11" ht="15.75" hidden="1" x14ac:dyDescent="0.25">
      <c r="A95" s="115"/>
      <c r="B95" s="120" t="s">
        <v>255</v>
      </c>
      <c r="C95" s="66">
        <v>0.9</v>
      </c>
      <c r="D95" s="66"/>
      <c r="E95" s="66"/>
      <c r="F95" s="66"/>
      <c r="G95" s="66"/>
      <c r="H95" s="66"/>
      <c r="I95" s="71"/>
      <c r="J95" s="71"/>
      <c r="K95" s="316"/>
    </row>
    <row r="96" spans="1:11" ht="31.5" hidden="1" x14ac:dyDescent="0.25">
      <c r="A96" s="115"/>
      <c r="B96" s="120" t="s">
        <v>249</v>
      </c>
      <c r="C96" s="66" t="s">
        <v>256</v>
      </c>
      <c r="D96" s="66">
        <v>21.8</v>
      </c>
      <c r="E96" s="66"/>
      <c r="F96" s="66"/>
      <c r="G96" s="73"/>
      <c r="H96" s="73"/>
      <c r="I96" s="71"/>
      <c r="J96" s="71"/>
      <c r="K96" s="316"/>
    </row>
    <row r="97" spans="1:11" ht="15.75" hidden="1" x14ac:dyDescent="0.25">
      <c r="A97" s="115" t="s">
        <v>13</v>
      </c>
      <c r="B97" s="29"/>
      <c r="C97" s="66"/>
      <c r="D97" s="66"/>
      <c r="E97" s="73">
        <v>3.87</v>
      </c>
      <c r="F97" s="73">
        <v>4.32</v>
      </c>
      <c r="G97" s="73">
        <v>24.4</v>
      </c>
      <c r="H97" s="73">
        <v>162</v>
      </c>
      <c r="I97" s="72">
        <v>18.510000000000002</v>
      </c>
      <c r="J97" s="71"/>
      <c r="K97" s="316"/>
    </row>
    <row r="98" spans="1:11" ht="15.75" hidden="1" x14ac:dyDescent="0.25">
      <c r="A98" s="115"/>
      <c r="B98" s="29"/>
      <c r="C98" s="66"/>
      <c r="D98" s="66"/>
      <c r="E98" s="73">
        <v>3.48</v>
      </c>
      <c r="F98" s="73">
        <v>2.46</v>
      </c>
      <c r="G98" s="73">
        <v>33.56</v>
      </c>
      <c r="H98" s="73">
        <v>173.18</v>
      </c>
      <c r="I98" s="72">
        <v>0.42</v>
      </c>
      <c r="J98" s="71"/>
      <c r="K98" s="316"/>
    </row>
    <row r="99" spans="1:11" ht="15.75" x14ac:dyDescent="0.25">
      <c r="A99" s="115"/>
      <c r="B99" s="66" t="s">
        <v>201</v>
      </c>
      <c r="C99" s="66">
        <v>150</v>
      </c>
      <c r="D99" s="66">
        <v>180</v>
      </c>
      <c r="E99" s="66">
        <v>0.1</v>
      </c>
      <c r="F99" s="66">
        <v>0</v>
      </c>
      <c r="G99" s="66">
        <v>8.9</v>
      </c>
      <c r="H99" s="66">
        <v>36.5</v>
      </c>
      <c r="I99" s="71"/>
      <c r="J99" s="71">
        <v>132</v>
      </c>
      <c r="K99" s="316"/>
    </row>
    <row r="100" spans="1:11" ht="15.75" hidden="1" x14ac:dyDescent="0.25">
      <c r="A100" s="115"/>
      <c r="B100" s="120" t="s">
        <v>257</v>
      </c>
      <c r="C100" s="66">
        <f>C99*D100/D99</f>
        <v>0.5</v>
      </c>
      <c r="D100" s="66">
        <v>0.6</v>
      </c>
      <c r="E100" s="66">
        <f>'[4]лимон (2)'!C189</f>
        <v>5.4000000000000003E-3</v>
      </c>
      <c r="F100" s="66">
        <f>'[4]лимон (2)'!D189</f>
        <v>5.9999999999999995E-4</v>
      </c>
      <c r="G100" s="66">
        <f>'[4]лимон (2)'!E189</f>
        <v>1.7999999999999999E-2</v>
      </c>
      <c r="H100" s="66">
        <f>'[4]лимон (2)'!B219</f>
        <v>0.10152</v>
      </c>
      <c r="I100" s="66"/>
      <c r="J100" s="71"/>
      <c r="K100" s="316"/>
    </row>
    <row r="101" spans="1:11" ht="15.75" hidden="1" x14ac:dyDescent="0.25">
      <c r="A101" s="115"/>
      <c r="B101" s="120" t="s">
        <v>143</v>
      </c>
      <c r="C101" s="110">
        <f t="shared" ref="C101:C102" si="6">C100*D101/D100</f>
        <v>40</v>
      </c>
      <c r="D101" s="66">
        <v>48</v>
      </c>
      <c r="E101" s="66"/>
      <c r="F101" s="66"/>
      <c r="G101" s="66"/>
      <c r="H101" s="66"/>
      <c r="I101" s="66"/>
      <c r="J101" s="71"/>
      <c r="K101" s="316"/>
    </row>
    <row r="102" spans="1:11" ht="15.75" hidden="1" x14ac:dyDescent="0.25">
      <c r="A102" s="115"/>
      <c r="B102" s="120" t="s">
        <v>230</v>
      </c>
      <c r="C102" s="110">
        <f t="shared" si="6"/>
        <v>40</v>
      </c>
      <c r="D102" s="66">
        <v>48</v>
      </c>
      <c r="E102" s="66"/>
      <c r="F102" s="66"/>
      <c r="G102" s="66"/>
      <c r="H102" s="66"/>
      <c r="I102" s="66"/>
      <c r="J102" s="71"/>
      <c r="K102" s="316"/>
    </row>
    <row r="103" spans="1:11" ht="15.75" hidden="1" x14ac:dyDescent="0.25">
      <c r="A103" s="115"/>
      <c r="B103" s="120" t="s">
        <v>145</v>
      </c>
      <c r="C103" s="110">
        <f>C100*D103/D100</f>
        <v>9.1666666666666679</v>
      </c>
      <c r="D103" s="66">
        <v>11</v>
      </c>
      <c r="E103" s="66">
        <v>0</v>
      </c>
      <c r="F103" s="66">
        <v>0</v>
      </c>
      <c r="G103" s="66">
        <v>0</v>
      </c>
      <c r="H103" s="111" t="e">
        <f>C103*#REF!/#REF!</f>
        <v>#REF!</v>
      </c>
      <c r="I103" s="71"/>
      <c r="J103" s="71"/>
      <c r="K103" s="316"/>
    </row>
    <row r="104" spans="1:11" ht="15.75" hidden="1" x14ac:dyDescent="0.25">
      <c r="A104" s="115"/>
      <c r="B104" s="120" t="s">
        <v>258</v>
      </c>
      <c r="C104" s="110">
        <f t="shared" ref="C104:C105" si="7">C103*D104/D103</f>
        <v>5.0000000000000009</v>
      </c>
      <c r="D104" s="66">
        <v>6</v>
      </c>
      <c r="E104" s="66">
        <f>'[4]сахар (6)'!C27</f>
        <v>0</v>
      </c>
      <c r="F104" s="66">
        <f>'[4]сахар (6)'!D27</f>
        <v>0</v>
      </c>
      <c r="G104" s="73">
        <f>'[4]сахар (6)'!E27</f>
        <v>5.9879999999999995</v>
      </c>
      <c r="H104" s="73">
        <f>'[4]сахар (6)'!B219</f>
        <v>24.550799999999995</v>
      </c>
      <c r="I104" s="71"/>
      <c r="J104" s="71"/>
      <c r="K104" s="316"/>
    </row>
    <row r="105" spans="1:11" ht="15.75" hidden="1" x14ac:dyDescent="0.25">
      <c r="A105" s="115"/>
      <c r="B105" s="120" t="s">
        <v>19</v>
      </c>
      <c r="C105" s="110">
        <f t="shared" si="7"/>
        <v>110.00000000000001</v>
      </c>
      <c r="D105" s="66">
        <v>132</v>
      </c>
      <c r="E105" s="66"/>
      <c r="F105" s="66"/>
      <c r="G105" s="66"/>
      <c r="H105" s="66"/>
      <c r="I105" s="71"/>
      <c r="J105" s="71"/>
      <c r="K105" s="316"/>
    </row>
    <row r="106" spans="1:11" ht="15.75" hidden="1" x14ac:dyDescent="0.25">
      <c r="A106" s="115"/>
      <c r="B106" s="120"/>
      <c r="C106" s="66"/>
      <c r="D106" s="66"/>
      <c r="E106" s="66">
        <v>0.04</v>
      </c>
      <c r="F106" s="66">
        <v>0</v>
      </c>
      <c r="G106" s="66">
        <v>12.13</v>
      </c>
      <c r="H106" s="66">
        <v>47</v>
      </c>
      <c r="I106" s="71">
        <v>2</v>
      </c>
      <c r="J106" s="71"/>
      <c r="K106" s="316"/>
    </row>
    <row r="107" spans="1:11" ht="15.75" x14ac:dyDescent="0.25">
      <c r="A107" s="115" t="s">
        <v>41</v>
      </c>
      <c r="B107" s="29"/>
      <c r="C107" s="71">
        <f>C86+C99</f>
        <v>200</v>
      </c>
      <c r="D107" s="66"/>
      <c r="E107" s="72">
        <f>E86+E99</f>
        <v>4.0999999999999996</v>
      </c>
      <c r="F107" s="72">
        <f t="shared" ref="F107:G107" si="8">F86+F99</f>
        <v>2.5</v>
      </c>
      <c r="G107" s="72">
        <f t="shared" si="8"/>
        <v>38.200000000000003</v>
      </c>
      <c r="H107" s="72">
        <f>H99+H86</f>
        <v>185.1</v>
      </c>
      <c r="I107" s="71">
        <v>1.6</v>
      </c>
      <c r="J107" s="71"/>
      <c r="K107" s="316"/>
    </row>
    <row r="108" spans="1:11" ht="15.75" hidden="1" x14ac:dyDescent="0.25">
      <c r="A108" s="115"/>
      <c r="B108" s="29"/>
      <c r="C108" s="66"/>
      <c r="D108" s="66"/>
      <c r="E108" s="71">
        <v>0.22</v>
      </c>
      <c r="F108" s="71">
        <v>4.0599999999999996</v>
      </c>
      <c r="G108" s="71">
        <v>13.3</v>
      </c>
      <c r="H108" s="71">
        <v>52.58</v>
      </c>
      <c r="I108" s="71">
        <v>4.0599999999999996</v>
      </c>
      <c r="J108" s="71"/>
      <c r="K108" s="316"/>
    </row>
    <row r="109" spans="1:11" ht="21" customHeight="1" x14ac:dyDescent="0.25">
      <c r="A109" s="322" t="s">
        <v>179</v>
      </c>
      <c r="B109" s="322"/>
      <c r="C109" s="66">
        <f>C107+C85+C33+C31</f>
        <v>1112</v>
      </c>
      <c r="D109" s="66"/>
      <c r="E109" s="72">
        <v>35.47</v>
      </c>
      <c r="F109" s="72">
        <v>27.57</v>
      </c>
      <c r="G109" s="72">
        <f>G31+G33+G85+G107</f>
        <v>176.76</v>
      </c>
      <c r="H109" s="72">
        <v>1072.32</v>
      </c>
      <c r="I109" s="113" t="e">
        <f>I15+I19+I28+I33+#REF!+I66+I74+I77+I82+I97+I107</f>
        <v>#REF!</v>
      </c>
      <c r="J109" s="71"/>
      <c r="K109" s="316"/>
    </row>
    <row r="110" spans="1:11" x14ac:dyDescent="0.25">
      <c r="A110" s="173"/>
      <c r="B110" s="173" t="s">
        <v>298</v>
      </c>
      <c r="C110" s="173">
        <v>1000</v>
      </c>
      <c r="D110" s="173"/>
      <c r="E110" s="166">
        <v>31.5</v>
      </c>
      <c r="F110" s="167">
        <v>35.25</v>
      </c>
      <c r="G110" s="167">
        <v>152.25</v>
      </c>
      <c r="H110" s="167">
        <v>1050</v>
      </c>
      <c r="I110" s="173"/>
      <c r="J110" s="173"/>
      <c r="K110" s="316"/>
    </row>
    <row r="111" spans="1:11" x14ac:dyDescent="0.25">
      <c r="A111" s="173"/>
      <c r="B111" s="173" t="s">
        <v>299</v>
      </c>
      <c r="C111" s="173"/>
      <c r="D111" s="173"/>
      <c r="E111" s="201">
        <f>E110-E109</f>
        <v>-3.9699999999999989</v>
      </c>
      <c r="F111" s="201">
        <f t="shared" ref="F111:H111" si="9">F110-F109</f>
        <v>7.68</v>
      </c>
      <c r="G111" s="201">
        <f t="shared" si="9"/>
        <v>-24.509999999999991</v>
      </c>
      <c r="H111" s="201">
        <f t="shared" si="9"/>
        <v>-22.319999999999936</v>
      </c>
      <c r="I111" s="173"/>
      <c r="J111" s="173"/>
      <c r="K111" s="316"/>
    </row>
    <row r="112" spans="1:11" x14ac:dyDescent="0.25">
      <c r="A112" s="173"/>
      <c r="B112" s="173" t="s">
        <v>217</v>
      </c>
      <c r="C112" s="173"/>
      <c r="D112" s="173"/>
      <c r="E112" s="202">
        <f>E109/E110</f>
        <v>1.1260317460317459</v>
      </c>
      <c r="F112" s="202">
        <f t="shared" ref="F112:H112" si="10">F109/F110</f>
        <v>0.78212765957446806</v>
      </c>
      <c r="G112" s="202">
        <f t="shared" si="10"/>
        <v>1.1609852216748768</v>
      </c>
      <c r="H112" s="202">
        <f t="shared" si="10"/>
        <v>1.0212571428571429</v>
      </c>
      <c r="I112" s="173"/>
      <c r="J112" s="173"/>
      <c r="K112" s="316"/>
    </row>
    <row r="113" spans="1:10" x14ac:dyDescent="0.25">
      <c r="A113" s="8"/>
      <c r="B113" s="8"/>
      <c r="C113" s="33"/>
      <c r="D113" s="8"/>
      <c r="E113" s="8"/>
      <c r="F113" s="8"/>
      <c r="G113" s="8"/>
      <c r="H113" s="8"/>
      <c r="I113" s="8"/>
      <c r="J113" s="8"/>
    </row>
    <row r="114" spans="1:10" x14ac:dyDescent="0.25">
      <c r="A114" s="8"/>
      <c r="B114" s="8"/>
      <c r="C114" s="33"/>
      <c r="D114" s="8"/>
      <c r="E114" s="8"/>
      <c r="F114" s="8"/>
      <c r="G114" s="8"/>
      <c r="H114" s="8"/>
      <c r="I114" s="8"/>
      <c r="J114" s="8"/>
    </row>
    <row r="115" spans="1:10" x14ac:dyDescent="0.25">
      <c r="A115" s="8"/>
      <c r="B115" s="8"/>
      <c r="C115" s="33"/>
      <c r="D115" s="8"/>
      <c r="E115" s="8"/>
      <c r="F115" s="8"/>
      <c r="G115" s="8"/>
      <c r="H115" s="8"/>
      <c r="I115" s="8"/>
      <c r="J115" s="8"/>
    </row>
    <row r="116" spans="1:10" x14ac:dyDescent="0.25">
      <c r="A116" s="8"/>
      <c r="B116" s="8"/>
      <c r="C116" s="33"/>
      <c r="D116" s="8"/>
      <c r="E116" s="8"/>
      <c r="F116" s="8"/>
      <c r="G116" s="8"/>
      <c r="H116" s="8"/>
      <c r="I116" s="8"/>
      <c r="J116" s="8"/>
    </row>
    <row r="117" spans="1:10" x14ac:dyDescent="0.25">
      <c r="A117" s="8"/>
      <c r="B117" s="8"/>
      <c r="C117" s="33"/>
      <c r="D117" s="8"/>
      <c r="E117" s="8"/>
      <c r="F117" s="8"/>
      <c r="G117" s="8"/>
      <c r="H117" s="8"/>
      <c r="I117" s="8"/>
      <c r="J117" s="8"/>
    </row>
    <row r="118" spans="1:10" x14ac:dyDescent="0.25">
      <c r="A118" s="8"/>
      <c r="B118" s="8"/>
      <c r="C118" s="33"/>
      <c r="D118" s="8"/>
      <c r="E118" s="8"/>
      <c r="F118" s="8"/>
      <c r="G118" s="8"/>
      <c r="H118" s="8"/>
      <c r="I118" s="8"/>
      <c r="J118" s="8"/>
    </row>
    <row r="119" spans="1:10" x14ac:dyDescent="0.25">
      <c r="A119" s="8"/>
      <c r="B119" s="8"/>
      <c r="C119" s="33"/>
      <c r="D119" s="8"/>
      <c r="E119" s="8"/>
      <c r="F119" s="8"/>
      <c r="G119" s="8"/>
      <c r="H119" s="8"/>
      <c r="I119" s="8"/>
      <c r="J119" s="8"/>
    </row>
    <row r="120" spans="1:10" x14ac:dyDescent="0.25">
      <c r="A120" s="8"/>
      <c r="B120" s="8"/>
      <c r="C120" s="33"/>
      <c r="D120" s="8"/>
      <c r="E120" s="8"/>
      <c r="F120" s="8"/>
      <c r="G120" s="8"/>
      <c r="H120" s="8"/>
      <c r="I120" s="8"/>
      <c r="J120" s="8"/>
    </row>
    <row r="121" spans="1:10" x14ac:dyDescent="0.25">
      <c r="A121" s="8"/>
      <c r="B121" s="8"/>
      <c r="C121" s="33"/>
      <c r="D121" s="8"/>
      <c r="E121" s="8"/>
      <c r="F121" s="8"/>
      <c r="G121" s="8"/>
      <c r="H121" s="8"/>
      <c r="I121" s="8"/>
      <c r="J121" s="8"/>
    </row>
    <row r="122" spans="1:10" x14ac:dyDescent="0.25">
      <c r="A122" s="8"/>
      <c r="B122" s="8"/>
      <c r="C122" s="33"/>
      <c r="D122" s="8"/>
      <c r="E122" s="8"/>
      <c r="F122" s="8"/>
      <c r="G122" s="8"/>
      <c r="H122" s="8"/>
      <c r="I122" s="8"/>
      <c r="J122" s="8"/>
    </row>
    <row r="123" spans="1:10" x14ac:dyDescent="0.25">
      <c r="A123" s="8"/>
      <c r="B123" s="8"/>
      <c r="C123" s="33"/>
      <c r="D123" s="8"/>
      <c r="E123" s="8"/>
      <c r="F123" s="8"/>
      <c r="G123" s="8"/>
      <c r="H123" s="8"/>
      <c r="I123" s="8"/>
      <c r="J123" s="8"/>
    </row>
    <row r="124" spans="1:10" x14ac:dyDescent="0.25">
      <c r="A124" s="8"/>
      <c r="B124" s="8"/>
      <c r="C124" s="33"/>
      <c r="D124" s="8"/>
      <c r="E124" s="8"/>
      <c r="F124" s="8"/>
      <c r="G124" s="8"/>
      <c r="H124" s="8"/>
      <c r="I124" s="8"/>
      <c r="J124" s="8"/>
    </row>
    <row r="125" spans="1:10" x14ac:dyDescent="0.25">
      <c r="A125" s="8"/>
      <c r="B125" s="8"/>
      <c r="C125" s="33"/>
      <c r="D125" s="8"/>
      <c r="E125" s="8"/>
      <c r="F125" s="8"/>
      <c r="G125" s="8"/>
      <c r="H125" s="8"/>
      <c r="I125" s="8"/>
      <c r="J125" s="8"/>
    </row>
    <row r="126" spans="1:10" x14ac:dyDescent="0.25">
      <c r="A126" s="8"/>
      <c r="B126" s="8"/>
      <c r="C126" s="33"/>
      <c r="D126" s="8"/>
      <c r="E126" s="8"/>
      <c r="F126" s="8"/>
      <c r="G126" s="8"/>
      <c r="H126" s="8"/>
      <c r="I126" s="8"/>
      <c r="J126" s="8"/>
    </row>
    <row r="127" spans="1:10" x14ac:dyDescent="0.25">
      <c r="A127" s="8"/>
      <c r="B127" s="8"/>
      <c r="C127" s="33"/>
      <c r="D127" s="8"/>
      <c r="E127" s="8"/>
      <c r="F127" s="8"/>
      <c r="G127" s="8"/>
      <c r="H127" s="8"/>
      <c r="I127" s="8"/>
      <c r="J127" s="8"/>
    </row>
    <row r="128" spans="1:10" x14ac:dyDescent="0.25">
      <c r="A128" s="8"/>
      <c r="B128" s="8"/>
      <c r="C128" s="33"/>
      <c r="D128" s="8"/>
      <c r="E128" s="8"/>
      <c r="F128" s="8"/>
      <c r="G128" s="8"/>
      <c r="H128" s="8"/>
      <c r="I128" s="8"/>
      <c r="J128" s="8"/>
    </row>
  </sheetData>
  <mergeCells count="11">
    <mergeCell ref="A1:J1"/>
    <mergeCell ref="A3:I3"/>
    <mergeCell ref="A109:B109"/>
    <mergeCell ref="A2:J2"/>
    <mergeCell ref="A4:A5"/>
    <mergeCell ref="B4:B5"/>
    <mergeCell ref="C4:C5"/>
    <mergeCell ref="E4:G4"/>
    <mergeCell ref="H4:H5"/>
    <mergeCell ref="I4:I5"/>
    <mergeCell ref="J4:J5"/>
  </mergeCells>
  <pageMargins left="0.7" right="0.7" top="0.75" bottom="0.75" header="0.3" footer="0.3"/>
  <pageSetup paperSize="9" scale="9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O123"/>
  <sheetViews>
    <sheetView zoomScaleNormal="100" workbookViewId="0">
      <pane ySplit="5" topLeftCell="A6" activePane="bottomLeft" state="frozen"/>
      <selection pane="bottomLeft" activeCell="C23" sqref="C23"/>
    </sheetView>
  </sheetViews>
  <sheetFormatPr defaultRowHeight="15" x14ac:dyDescent="0.25"/>
  <cols>
    <col min="1" max="1" width="0.42578125" customWidth="1"/>
    <col min="2" max="2" width="22.5703125" customWidth="1"/>
    <col min="3" max="3" width="32.5703125" customWidth="1"/>
    <col min="4" max="4" width="14.85546875" style="21" customWidth="1"/>
    <col min="5" max="6" width="13.140625" style="9" hidden="1" customWidth="1"/>
    <col min="7" max="7" width="12" bestFit="1" customWidth="1"/>
    <col min="8" max="8" width="13.140625" customWidth="1"/>
    <col min="9" max="9" width="10.7109375" bestFit="1" customWidth="1"/>
    <col min="10" max="10" width="11.7109375" customWidth="1"/>
    <col min="11" max="11" width="0" hidden="1" customWidth="1"/>
    <col min="12" max="12" width="11.7109375" style="35" customWidth="1"/>
  </cols>
  <sheetData>
    <row r="1" spans="2:13" ht="15.75" x14ac:dyDescent="0.25">
      <c r="B1" s="20"/>
      <c r="C1" s="329" t="s">
        <v>273</v>
      </c>
      <c r="D1" s="329"/>
      <c r="E1" s="329"/>
      <c r="F1" s="329"/>
      <c r="G1" s="329"/>
      <c r="H1" s="329"/>
      <c r="I1" s="329"/>
      <c r="J1" s="329"/>
      <c r="K1" s="329"/>
      <c r="L1" s="329"/>
    </row>
    <row r="2" spans="2:13" ht="15.75" x14ac:dyDescent="0.25">
      <c r="B2" s="329" t="s">
        <v>262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2:13" ht="15.75" x14ac:dyDescent="0.25">
      <c r="B3" s="20"/>
      <c r="C3" s="349" t="s">
        <v>146</v>
      </c>
      <c r="D3" s="349"/>
      <c r="E3" s="349"/>
      <c r="F3" s="349"/>
      <c r="G3" s="349"/>
      <c r="H3" s="349"/>
      <c r="I3" s="349"/>
      <c r="J3" s="349"/>
      <c r="K3" s="349"/>
      <c r="L3" s="349"/>
    </row>
    <row r="4" spans="2:13" ht="15.75" x14ac:dyDescent="0.25">
      <c r="B4" s="325" t="s">
        <v>1</v>
      </c>
      <c r="C4" s="350" t="s">
        <v>2</v>
      </c>
      <c r="D4" s="325" t="s">
        <v>121</v>
      </c>
      <c r="E4" s="29"/>
      <c r="F4" s="29"/>
      <c r="G4" s="325" t="s">
        <v>4</v>
      </c>
      <c r="H4" s="325"/>
      <c r="I4" s="325"/>
      <c r="J4" s="325" t="s">
        <v>5</v>
      </c>
      <c r="K4" s="325" t="s">
        <v>6</v>
      </c>
      <c r="L4" s="350" t="s">
        <v>7</v>
      </c>
    </row>
    <row r="5" spans="2:13" ht="15.75" x14ac:dyDescent="0.25">
      <c r="B5" s="325"/>
      <c r="C5" s="350"/>
      <c r="D5" s="325"/>
      <c r="E5" s="29"/>
      <c r="F5" s="29"/>
      <c r="G5" s="29" t="s">
        <v>8</v>
      </c>
      <c r="H5" s="29" t="s">
        <v>9</v>
      </c>
      <c r="I5" s="29" t="s">
        <v>10</v>
      </c>
      <c r="J5" s="325"/>
      <c r="K5" s="325"/>
      <c r="L5" s="350"/>
    </row>
    <row r="6" spans="2:13" ht="36.75" customHeight="1" x14ac:dyDescent="0.25">
      <c r="B6" s="115" t="s">
        <v>265</v>
      </c>
      <c r="C6" s="29" t="s">
        <v>326</v>
      </c>
      <c r="D6" s="29">
        <v>150</v>
      </c>
      <c r="E6" s="29"/>
      <c r="F6" s="29"/>
      <c r="G6" s="29">
        <v>4.6500000000000004</v>
      </c>
      <c r="H6" s="29">
        <v>7.65</v>
      </c>
      <c r="I6" s="29">
        <v>24.15</v>
      </c>
      <c r="J6" s="29">
        <v>157.19999999999999</v>
      </c>
      <c r="K6" s="29"/>
      <c r="L6" s="115">
        <v>283</v>
      </c>
    </row>
    <row r="7" spans="2:13" ht="15.75" x14ac:dyDescent="0.25">
      <c r="B7" s="115" t="s">
        <v>11</v>
      </c>
      <c r="C7" s="127" t="s">
        <v>270</v>
      </c>
      <c r="D7" s="164">
        <v>37</v>
      </c>
      <c r="E7" s="29">
        <v>250</v>
      </c>
      <c r="F7" s="136">
        <v>4.2</v>
      </c>
      <c r="G7" s="29">
        <v>2.34</v>
      </c>
      <c r="H7" s="29">
        <v>8.43</v>
      </c>
      <c r="I7" s="174">
        <v>13.78</v>
      </c>
      <c r="J7" s="29">
        <v>110.7</v>
      </c>
      <c r="K7" s="29" t="s">
        <v>12</v>
      </c>
      <c r="L7" s="115">
        <v>6.0000999999999998</v>
      </c>
    </row>
    <row r="8" spans="2:13" ht="15.75" hidden="1" x14ac:dyDescent="0.25">
      <c r="B8" s="127"/>
      <c r="C8" s="53" t="s">
        <v>148</v>
      </c>
      <c r="D8" s="53">
        <f>D7*F8/F7</f>
        <v>264.28571428571428</v>
      </c>
      <c r="E8" s="29"/>
      <c r="F8" s="164">
        <v>30</v>
      </c>
      <c r="G8" s="29"/>
      <c r="H8" s="29"/>
      <c r="I8" s="29"/>
      <c r="J8" s="29"/>
      <c r="K8" s="29"/>
      <c r="L8" s="115"/>
    </row>
    <row r="9" spans="2:13" ht="15.75" hidden="1" x14ac:dyDescent="0.25">
      <c r="B9" s="115"/>
      <c r="C9" s="53" t="s">
        <v>149</v>
      </c>
      <c r="D9" s="53">
        <f>D8*F9/F8</f>
        <v>33.035714285714285</v>
      </c>
      <c r="E9" s="29"/>
      <c r="F9" s="164">
        <v>3.75</v>
      </c>
      <c r="G9" s="127"/>
      <c r="H9" s="29"/>
      <c r="I9" s="29"/>
      <c r="J9" s="29"/>
      <c r="K9" s="29"/>
      <c r="L9" s="115"/>
      <c r="M9" t="s">
        <v>150</v>
      </c>
    </row>
    <row r="10" spans="2:13" ht="15.75" hidden="1" x14ac:dyDescent="0.25">
      <c r="B10" s="115"/>
      <c r="C10" s="53" t="s">
        <v>18</v>
      </c>
      <c r="D10" s="53">
        <f>D9*F10/F9</f>
        <v>88.095238095238088</v>
      </c>
      <c r="E10" s="29"/>
      <c r="F10" s="164">
        <v>10</v>
      </c>
      <c r="G10" s="127"/>
      <c r="H10" s="29"/>
      <c r="I10" s="29"/>
      <c r="J10" s="29"/>
      <c r="K10" s="29"/>
      <c r="L10" s="115"/>
    </row>
    <row r="11" spans="2:13" ht="15.75" hidden="1" x14ac:dyDescent="0.25">
      <c r="B11" s="115"/>
      <c r="C11" s="53" t="s">
        <v>33</v>
      </c>
      <c r="D11" s="53">
        <f>D10*F11/F10</f>
        <v>1761.9047619047619</v>
      </c>
      <c r="E11" s="29"/>
      <c r="F11" s="164">
        <v>200</v>
      </c>
      <c r="G11" s="29"/>
      <c r="H11" s="29"/>
      <c r="I11" s="29"/>
      <c r="J11" s="29"/>
      <c r="K11" s="29"/>
      <c r="L11" s="115"/>
    </row>
    <row r="12" spans="2:13" ht="15.75" hidden="1" x14ac:dyDescent="0.25">
      <c r="B12" s="115" t="s">
        <v>13</v>
      </c>
      <c r="C12" s="29"/>
      <c r="D12" s="29"/>
      <c r="E12" s="29"/>
      <c r="F12" s="29"/>
      <c r="G12" s="182"/>
      <c r="H12" s="182"/>
      <c r="I12" s="182"/>
      <c r="J12" s="182"/>
      <c r="K12" s="182"/>
      <c r="L12" s="115"/>
    </row>
    <row r="13" spans="2:13" ht="15.75" hidden="1" x14ac:dyDescent="0.25">
      <c r="B13" s="164"/>
      <c r="C13" s="29" t="s">
        <v>14</v>
      </c>
      <c r="D13" s="29">
        <v>30</v>
      </c>
      <c r="E13" s="29"/>
      <c r="F13" s="29">
        <v>40</v>
      </c>
      <c r="G13" s="183"/>
      <c r="H13" s="183"/>
      <c r="I13" s="183"/>
      <c r="J13" s="29"/>
      <c r="K13" s="29">
        <v>0</v>
      </c>
      <c r="L13" s="115"/>
    </row>
    <row r="14" spans="2:13" ht="15.75" hidden="1" x14ac:dyDescent="0.25">
      <c r="B14" s="164"/>
      <c r="C14" s="29" t="s">
        <v>15</v>
      </c>
      <c r="D14" s="191">
        <v>10</v>
      </c>
      <c r="E14" s="29"/>
      <c r="F14" s="29">
        <v>10</v>
      </c>
      <c r="G14" s="29"/>
      <c r="H14" s="29"/>
      <c r="I14" s="29"/>
      <c r="J14" s="29"/>
      <c r="K14" s="29">
        <f>[5]масло!N219</f>
        <v>0</v>
      </c>
      <c r="L14" s="115"/>
    </row>
    <row r="15" spans="2:13" ht="15.75" hidden="1" x14ac:dyDescent="0.25">
      <c r="B15" s="136" t="s">
        <v>13</v>
      </c>
      <c r="C15" s="29"/>
      <c r="D15" s="29"/>
      <c r="E15" s="29"/>
      <c r="F15" s="29"/>
      <c r="G15" s="192"/>
      <c r="H15" s="192"/>
      <c r="I15" s="192"/>
      <c r="J15" s="192"/>
      <c r="K15" s="192">
        <f>SUM(K13:K14)</f>
        <v>0</v>
      </c>
      <c r="L15" s="115"/>
    </row>
    <row r="16" spans="2:13" ht="17.25" customHeight="1" x14ac:dyDescent="0.25">
      <c r="B16" s="164"/>
      <c r="C16" s="29" t="s">
        <v>151</v>
      </c>
      <c r="D16" s="29">
        <v>160</v>
      </c>
      <c r="E16" s="115"/>
      <c r="F16" s="115">
        <v>200</v>
      </c>
      <c r="G16" s="29">
        <v>1.99</v>
      </c>
      <c r="H16" s="29">
        <v>2.06</v>
      </c>
      <c r="I16" s="29">
        <v>15.6</v>
      </c>
      <c r="J16" s="29">
        <v>93</v>
      </c>
      <c r="K16" s="29"/>
      <c r="L16" s="115">
        <v>126</v>
      </c>
    </row>
    <row r="17" spans="2:41" ht="15.75" hidden="1" x14ac:dyDescent="0.25">
      <c r="B17" s="164"/>
      <c r="C17" s="156" t="s">
        <v>152</v>
      </c>
      <c r="D17" s="29">
        <v>1.8</v>
      </c>
      <c r="E17" s="115"/>
      <c r="F17" s="115">
        <v>2</v>
      </c>
      <c r="G17" s="29" t="s">
        <v>153</v>
      </c>
      <c r="H17" s="29" t="s">
        <v>150</v>
      </c>
      <c r="I17" s="29" t="s">
        <v>150</v>
      </c>
      <c r="J17" s="29" t="s">
        <v>150</v>
      </c>
      <c r="K17" s="29" t="s">
        <v>150</v>
      </c>
      <c r="L17" s="115"/>
    </row>
    <row r="18" spans="2:41" ht="15.75" hidden="1" x14ac:dyDescent="0.25">
      <c r="B18" s="115"/>
      <c r="C18" s="156" t="s">
        <v>33</v>
      </c>
      <c r="D18" s="29">
        <v>135</v>
      </c>
      <c r="E18" s="29"/>
      <c r="F18" s="29">
        <v>150</v>
      </c>
      <c r="G18" s="29" t="s">
        <v>150</v>
      </c>
      <c r="H18" s="29" t="s">
        <v>150</v>
      </c>
      <c r="I18" s="29" t="s">
        <v>150</v>
      </c>
      <c r="J18" s="29" t="s">
        <v>150</v>
      </c>
      <c r="K18" s="29" t="s">
        <v>150</v>
      </c>
      <c r="L18" s="115"/>
    </row>
    <row r="19" spans="2:41" ht="15.75" hidden="1" x14ac:dyDescent="0.25">
      <c r="B19" s="115"/>
      <c r="C19" s="156" t="s">
        <v>19</v>
      </c>
      <c r="D19" s="29">
        <v>63</v>
      </c>
      <c r="E19" s="29"/>
      <c r="F19" s="29">
        <v>70</v>
      </c>
      <c r="G19" s="29"/>
      <c r="H19" s="29"/>
      <c r="I19" s="29"/>
      <c r="J19" s="29"/>
      <c r="K19" s="29"/>
      <c r="L19" s="115"/>
    </row>
    <row r="20" spans="2:41" ht="15.75" hidden="1" x14ac:dyDescent="0.25">
      <c r="B20" s="29"/>
      <c r="C20" s="156" t="s">
        <v>18</v>
      </c>
      <c r="D20" s="29">
        <v>13.5</v>
      </c>
      <c r="E20" s="29"/>
      <c r="F20" s="29">
        <v>15</v>
      </c>
      <c r="G20" s="29" t="s">
        <v>150</v>
      </c>
      <c r="H20" s="29" t="s">
        <v>150</v>
      </c>
      <c r="I20" s="29" t="s">
        <v>150</v>
      </c>
      <c r="J20" s="29" t="s">
        <v>150</v>
      </c>
      <c r="K20" s="29"/>
      <c r="L20" s="115"/>
    </row>
    <row r="21" spans="2:41" ht="15.75" hidden="1" x14ac:dyDescent="0.25">
      <c r="B21" s="115" t="s">
        <v>13</v>
      </c>
      <c r="C21" s="29"/>
      <c r="D21" s="29"/>
      <c r="E21" s="29"/>
      <c r="F21" s="29"/>
      <c r="G21" s="115">
        <v>2.44</v>
      </c>
      <c r="H21" s="115">
        <v>2.1800000000000002</v>
      </c>
      <c r="I21" s="115">
        <v>12.07</v>
      </c>
      <c r="J21" s="115">
        <v>75.56</v>
      </c>
      <c r="K21" s="115">
        <f>SUM(K17:K20)</f>
        <v>0</v>
      </c>
      <c r="L21" s="115"/>
    </row>
    <row r="22" spans="2:41" ht="20.25" customHeight="1" x14ac:dyDescent="0.25">
      <c r="B22" s="115" t="s">
        <v>20</v>
      </c>
      <c r="C22" s="29"/>
      <c r="D22" s="115">
        <v>347</v>
      </c>
      <c r="E22" s="115">
        <f>E7+E16</f>
        <v>250</v>
      </c>
      <c r="F22" s="115">
        <f>F7+F16</f>
        <v>204.2</v>
      </c>
      <c r="G22" s="115">
        <v>8.98</v>
      </c>
      <c r="H22" s="115">
        <v>18.14</v>
      </c>
      <c r="I22" s="115">
        <v>53.53</v>
      </c>
      <c r="J22" s="115">
        <v>360.9</v>
      </c>
      <c r="K22" s="115">
        <f>K7+K16</f>
        <v>93</v>
      </c>
      <c r="L22" s="156"/>
    </row>
    <row r="23" spans="2:41" ht="15.75" x14ac:dyDescent="0.25">
      <c r="B23" s="115" t="s">
        <v>21</v>
      </c>
      <c r="C23" s="29" t="s">
        <v>96</v>
      </c>
      <c r="D23" s="29">
        <v>100</v>
      </c>
      <c r="E23" s="29"/>
      <c r="F23" s="29"/>
      <c r="G23" s="156">
        <v>0.5</v>
      </c>
      <c r="H23" s="156">
        <v>0.1</v>
      </c>
      <c r="I23" s="156">
        <v>10.1</v>
      </c>
      <c r="J23" s="156">
        <v>46</v>
      </c>
      <c r="K23" s="156">
        <v>0.75</v>
      </c>
      <c r="L23" s="156">
        <v>532</v>
      </c>
      <c r="O23" s="57"/>
      <c r="P23" s="6"/>
    </row>
    <row r="24" spans="2:41" s="28" customFormat="1" ht="15.75" x14ac:dyDescent="0.25">
      <c r="B24" s="115" t="s">
        <v>154</v>
      </c>
      <c r="C24" s="29"/>
      <c r="D24" s="115">
        <v>100</v>
      </c>
      <c r="E24" s="115"/>
      <c r="F24" s="115"/>
      <c r="G24" s="96">
        <f>G23</f>
        <v>0.5</v>
      </c>
      <c r="H24" s="96">
        <v>0.1</v>
      </c>
      <c r="I24" s="96">
        <v>10.1</v>
      </c>
      <c r="J24" s="96">
        <v>46</v>
      </c>
      <c r="K24" s="115">
        <v>13</v>
      </c>
      <c r="L24" s="156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</row>
    <row r="25" spans="2:41" ht="15.75" hidden="1" x14ac:dyDescent="0.25">
      <c r="B25" s="115"/>
      <c r="C25" s="53" t="s">
        <v>155</v>
      </c>
      <c r="D25" s="53">
        <v>59</v>
      </c>
      <c r="E25" s="29">
        <v>48</v>
      </c>
      <c r="F25" s="29">
        <v>7</v>
      </c>
      <c r="G25" s="29"/>
      <c r="H25" s="29"/>
      <c r="I25" s="29"/>
      <c r="J25" s="29"/>
      <c r="K25" s="29"/>
      <c r="L25" s="156"/>
    </row>
    <row r="26" spans="2:41" ht="15.75" hidden="1" x14ac:dyDescent="0.25">
      <c r="B26" s="115"/>
      <c r="C26" s="53" t="s">
        <v>25</v>
      </c>
      <c r="D26" s="53">
        <v>7</v>
      </c>
      <c r="E26" s="29">
        <v>24</v>
      </c>
      <c r="F26" s="29">
        <v>2.5</v>
      </c>
      <c r="G26" s="29"/>
      <c r="H26" s="29"/>
      <c r="I26" s="29"/>
      <c r="J26" s="29"/>
      <c r="K26" s="29"/>
      <c r="L26" s="156"/>
    </row>
    <row r="27" spans="2:41" ht="15.75" hidden="1" x14ac:dyDescent="0.25">
      <c r="B27" s="115"/>
      <c r="C27" s="53" t="s">
        <v>156</v>
      </c>
      <c r="D27" s="53">
        <v>2.5</v>
      </c>
      <c r="E27" s="29">
        <v>3.6</v>
      </c>
      <c r="F27" s="29">
        <v>0.15</v>
      </c>
      <c r="G27" s="29"/>
      <c r="H27" s="29"/>
      <c r="I27" s="29"/>
      <c r="J27" s="29"/>
      <c r="K27" s="29"/>
      <c r="L27" s="156"/>
    </row>
    <row r="28" spans="2:41" ht="15.75" hidden="1" x14ac:dyDescent="0.25">
      <c r="B28" s="115"/>
      <c r="C28" s="53" t="s">
        <v>157</v>
      </c>
      <c r="D28" s="53">
        <v>0.15</v>
      </c>
      <c r="E28" s="29">
        <v>3.6</v>
      </c>
      <c r="F28" s="29">
        <v>0.18</v>
      </c>
      <c r="G28" s="29"/>
      <c r="H28" s="29"/>
      <c r="I28" s="29"/>
      <c r="J28" s="29"/>
      <c r="K28" s="29"/>
      <c r="L28" s="156"/>
    </row>
    <row r="29" spans="2:41" ht="15.75" hidden="1" x14ac:dyDescent="0.25">
      <c r="B29" s="115"/>
      <c r="C29" s="53" t="s">
        <v>63</v>
      </c>
      <c r="D29" s="53">
        <v>2.5</v>
      </c>
      <c r="E29" s="29"/>
      <c r="F29" s="29">
        <v>2.5</v>
      </c>
      <c r="G29" s="29"/>
      <c r="H29" s="29"/>
      <c r="I29" s="29"/>
      <c r="J29" s="29"/>
      <c r="K29" s="29"/>
      <c r="L29" s="156"/>
    </row>
    <row r="30" spans="2:41" ht="15.75" hidden="1" x14ac:dyDescent="0.25">
      <c r="B30" s="115"/>
      <c r="C30" s="53"/>
      <c r="D30" s="53"/>
      <c r="E30" s="29"/>
      <c r="F30" s="29"/>
      <c r="G30" s="29"/>
      <c r="H30" s="29"/>
      <c r="I30" s="29"/>
      <c r="J30" s="29"/>
      <c r="K30" s="29">
        <v>5.0999999999999996</v>
      </c>
      <c r="L30" s="156"/>
    </row>
    <row r="31" spans="2:41" ht="15.75" hidden="1" x14ac:dyDescent="0.25">
      <c r="B31" s="115" t="s">
        <v>13</v>
      </c>
      <c r="C31" s="29"/>
      <c r="D31" s="29"/>
      <c r="E31" s="29"/>
      <c r="F31" s="29"/>
      <c r="G31" s="29"/>
      <c r="H31" s="29"/>
      <c r="I31" s="29"/>
      <c r="J31" s="29"/>
      <c r="K31" s="115">
        <f>K30*'2 день'!D13/'2 день'!F13</f>
        <v>3.06</v>
      </c>
      <c r="L31" s="156"/>
    </row>
    <row r="32" spans="2:41" ht="31.5" x14ac:dyDescent="0.25">
      <c r="B32" s="115" t="s">
        <v>24</v>
      </c>
      <c r="C32" s="256" t="s">
        <v>285</v>
      </c>
      <c r="D32" s="151">
        <v>30</v>
      </c>
      <c r="E32" s="151">
        <v>0.6</v>
      </c>
      <c r="F32" s="151">
        <v>0.6</v>
      </c>
      <c r="G32" s="151">
        <v>0.28999999999999998</v>
      </c>
      <c r="H32" s="151">
        <v>1.54</v>
      </c>
      <c r="I32" s="151">
        <v>1.03</v>
      </c>
      <c r="J32" s="156">
        <v>22.11</v>
      </c>
      <c r="K32" s="261">
        <v>32</v>
      </c>
      <c r="L32" s="156">
        <v>20</v>
      </c>
    </row>
    <row r="33" spans="2:13" ht="15.75" x14ac:dyDescent="0.25">
      <c r="B33" s="115"/>
      <c r="C33" s="53" t="s">
        <v>158</v>
      </c>
      <c r="D33" s="29">
        <v>150</v>
      </c>
      <c r="E33" s="115">
        <v>200</v>
      </c>
      <c r="F33" s="115">
        <v>200</v>
      </c>
      <c r="G33" s="29">
        <v>5.0999999999999996</v>
      </c>
      <c r="H33" s="29">
        <v>3.8</v>
      </c>
      <c r="I33" s="29">
        <v>10.5</v>
      </c>
      <c r="J33" s="29">
        <v>100.3</v>
      </c>
      <c r="K33" s="29"/>
      <c r="L33" s="156">
        <v>42</v>
      </c>
    </row>
    <row r="34" spans="2:13" ht="15.75" hidden="1" x14ac:dyDescent="0.25">
      <c r="B34" s="115"/>
      <c r="C34" s="53" t="s">
        <v>159</v>
      </c>
      <c r="D34" s="53">
        <f>D33*E34/E33</f>
        <v>30</v>
      </c>
      <c r="E34" s="29">
        <v>40</v>
      </c>
      <c r="F34" s="29"/>
      <c r="G34" s="184"/>
      <c r="H34" s="184"/>
      <c r="I34" s="184"/>
      <c r="J34" s="184"/>
      <c r="K34" s="29"/>
      <c r="L34" s="156"/>
    </row>
    <row r="35" spans="2:13" ht="15.75" hidden="1" x14ac:dyDescent="0.25">
      <c r="B35" s="115"/>
      <c r="C35" s="53" t="s">
        <v>27</v>
      </c>
      <c r="D35" s="53"/>
      <c r="E35" s="29">
        <v>74.599999999999994</v>
      </c>
      <c r="F35" s="29"/>
      <c r="G35" s="184"/>
      <c r="H35" s="184"/>
      <c r="I35" s="184"/>
      <c r="J35" s="184"/>
      <c r="K35" s="29"/>
      <c r="L35" s="156"/>
    </row>
    <row r="36" spans="2:13" ht="17.25" hidden="1" customHeight="1" thickBot="1" x14ac:dyDescent="0.3">
      <c r="B36" s="115"/>
      <c r="C36" s="53" t="s">
        <v>160</v>
      </c>
      <c r="D36" s="53">
        <v>74.599999999999994</v>
      </c>
      <c r="E36" s="29"/>
      <c r="F36" s="29"/>
      <c r="G36" s="184"/>
      <c r="H36" s="184"/>
      <c r="I36" s="184"/>
      <c r="J36" s="184"/>
      <c r="K36" s="29"/>
      <c r="L36" s="156"/>
    </row>
    <row r="37" spans="2:13" ht="15.75" hidden="1" x14ac:dyDescent="0.25">
      <c r="B37" s="115"/>
      <c r="C37" s="53" t="s">
        <v>29</v>
      </c>
      <c r="D37" s="53">
        <v>80</v>
      </c>
      <c r="E37" s="29"/>
      <c r="F37" s="29"/>
      <c r="G37" s="184"/>
      <c r="H37" s="184"/>
      <c r="I37" s="184"/>
      <c r="J37" s="184"/>
      <c r="K37" s="29"/>
      <c r="L37" s="156"/>
    </row>
    <row r="38" spans="2:13" ht="15.75" hidden="1" x14ac:dyDescent="0.25">
      <c r="B38" s="115"/>
      <c r="C38" s="53" t="s">
        <v>161</v>
      </c>
      <c r="D38" s="53">
        <v>86.2</v>
      </c>
      <c r="E38" s="29"/>
      <c r="F38" s="29"/>
      <c r="G38" s="184"/>
      <c r="H38" s="184"/>
      <c r="I38" s="184"/>
      <c r="J38" s="184"/>
      <c r="K38" s="29"/>
      <c r="L38" s="156"/>
    </row>
    <row r="39" spans="2:13" ht="15.75" hidden="1" x14ac:dyDescent="0.25">
      <c r="B39" s="115"/>
      <c r="C39" s="53" t="s">
        <v>162</v>
      </c>
      <c r="D39" s="53">
        <v>93.4</v>
      </c>
      <c r="E39" s="29"/>
      <c r="F39" s="29"/>
      <c r="G39" s="184"/>
      <c r="H39" s="184"/>
      <c r="I39" s="184"/>
      <c r="J39" s="184"/>
      <c r="K39" s="29"/>
      <c r="L39" s="156"/>
    </row>
    <row r="40" spans="2:13" ht="15.75" hidden="1" x14ac:dyDescent="0.25">
      <c r="B40" s="115"/>
      <c r="C40" s="53" t="s">
        <v>163</v>
      </c>
      <c r="D40" s="53">
        <f>D35*E40/E35</f>
        <v>0</v>
      </c>
      <c r="E40" s="29">
        <v>16</v>
      </c>
      <c r="F40" s="29"/>
      <c r="G40" s="184"/>
      <c r="H40" s="184"/>
      <c r="I40" s="184"/>
      <c r="J40" s="184"/>
      <c r="K40" s="29"/>
      <c r="L40" s="156"/>
    </row>
    <row r="41" spans="2:13" ht="15.75" hidden="1" x14ac:dyDescent="0.25">
      <c r="B41" s="115"/>
      <c r="C41" s="53" t="s">
        <v>164</v>
      </c>
      <c r="D41" s="53">
        <v>16</v>
      </c>
      <c r="E41" s="29"/>
      <c r="F41" s="29"/>
      <c r="G41" s="184"/>
      <c r="H41" s="184"/>
      <c r="I41" s="184"/>
      <c r="J41" s="184"/>
      <c r="K41" s="29"/>
      <c r="L41" s="156"/>
    </row>
    <row r="42" spans="2:13" ht="15.75" hidden="1" x14ac:dyDescent="0.25">
      <c r="B42" s="115"/>
      <c r="C42" s="53" t="s">
        <v>61</v>
      </c>
      <c r="D42" s="53">
        <v>17</v>
      </c>
      <c r="E42" s="29"/>
      <c r="F42" s="29"/>
      <c r="G42" s="184"/>
      <c r="H42" s="184"/>
      <c r="I42" s="184"/>
      <c r="J42" s="184"/>
      <c r="K42" s="29"/>
      <c r="L42" s="156"/>
    </row>
    <row r="43" spans="2:13" ht="15.75" hidden="1" x14ac:dyDescent="0.25">
      <c r="B43" s="115"/>
      <c r="C43" s="53" t="s">
        <v>62</v>
      </c>
      <c r="D43" s="53">
        <v>10</v>
      </c>
      <c r="E43" s="29">
        <v>10</v>
      </c>
      <c r="F43" s="29"/>
      <c r="G43" s="184"/>
      <c r="H43" s="184"/>
      <c r="I43" s="184"/>
      <c r="J43" s="184"/>
      <c r="K43" s="29"/>
      <c r="L43" s="156"/>
    </row>
    <row r="44" spans="2:13" ht="15.75" hidden="1" x14ac:dyDescent="0.25">
      <c r="B44" s="115"/>
      <c r="C44" s="53" t="s">
        <v>165</v>
      </c>
      <c r="D44" s="53">
        <f t="shared" ref="D44:D47" si="0">D43*E44/E43</f>
        <v>8</v>
      </c>
      <c r="E44" s="29">
        <v>8</v>
      </c>
      <c r="F44" s="29"/>
      <c r="G44" s="184"/>
      <c r="H44" s="184"/>
      <c r="I44" s="184"/>
      <c r="J44" s="184"/>
      <c r="K44" s="29"/>
      <c r="L44" s="156"/>
      <c r="M44">
        <f>D44+D51</f>
        <v>96</v>
      </c>
    </row>
    <row r="45" spans="2:13" ht="15.75" hidden="1" x14ac:dyDescent="0.25">
      <c r="B45" s="115"/>
      <c r="C45" s="53" t="s">
        <v>166</v>
      </c>
      <c r="D45" s="53">
        <f t="shared" si="0"/>
        <v>2</v>
      </c>
      <c r="E45" s="29">
        <v>2</v>
      </c>
      <c r="F45" s="29"/>
      <c r="G45" s="184"/>
      <c r="H45" s="184"/>
      <c r="I45" s="184"/>
      <c r="J45" s="184"/>
      <c r="K45" s="29"/>
      <c r="L45" s="156"/>
    </row>
    <row r="46" spans="2:13" ht="15.75" hidden="1" x14ac:dyDescent="0.25">
      <c r="B46" s="115"/>
      <c r="C46" s="53" t="s">
        <v>84</v>
      </c>
      <c r="D46" s="53">
        <f t="shared" si="0"/>
        <v>240</v>
      </c>
      <c r="E46" s="29">
        <v>240</v>
      </c>
      <c r="F46" s="29"/>
      <c r="G46" s="29"/>
      <c r="H46" s="29"/>
      <c r="I46" s="29"/>
      <c r="J46" s="29"/>
      <c r="K46" s="29"/>
      <c r="L46" s="156"/>
    </row>
    <row r="47" spans="2:13" ht="15.75" hidden="1" x14ac:dyDescent="0.25">
      <c r="B47" s="115"/>
      <c r="C47" s="53" t="s">
        <v>34</v>
      </c>
      <c r="D47" s="53">
        <f t="shared" si="0"/>
        <v>0.4</v>
      </c>
      <c r="E47" s="29">
        <v>0.4</v>
      </c>
      <c r="F47" s="29"/>
      <c r="G47" s="29"/>
      <c r="H47" s="29"/>
      <c r="I47" s="29"/>
      <c r="J47" s="29"/>
      <c r="K47" s="29"/>
      <c r="L47" s="156"/>
    </row>
    <row r="48" spans="2:13" ht="15.75" hidden="1" x14ac:dyDescent="0.25">
      <c r="B48" s="115"/>
      <c r="C48" s="53"/>
      <c r="D48" s="53"/>
      <c r="E48" s="29"/>
      <c r="F48" s="29"/>
      <c r="G48" s="29"/>
      <c r="H48" s="29"/>
      <c r="I48" s="29"/>
      <c r="J48" s="29"/>
      <c r="K48" s="29">
        <v>6.4</v>
      </c>
      <c r="L48" s="156"/>
    </row>
    <row r="49" spans="2:14" ht="15.75" hidden="1" x14ac:dyDescent="0.25">
      <c r="B49" s="115" t="s">
        <v>13</v>
      </c>
      <c r="C49" s="29"/>
      <c r="D49" s="29"/>
      <c r="E49" s="29"/>
      <c r="F49" s="29"/>
      <c r="G49" s="29"/>
      <c r="H49" s="29"/>
      <c r="I49" s="29"/>
      <c r="J49" s="29"/>
      <c r="K49" s="115">
        <f>K48*E33/D33</f>
        <v>8.5333333333333332</v>
      </c>
      <c r="L49" s="156"/>
    </row>
    <row r="50" spans="2:14" ht="31.5" x14ac:dyDescent="0.25">
      <c r="B50" s="115"/>
      <c r="C50" s="29" t="s">
        <v>308</v>
      </c>
      <c r="D50" s="29">
        <v>60</v>
      </c>
      <c r="E50" s="29">
        <v>180</v>
      </c>
      <c r="F50" s="29">
        <v>180</v>
      </c>
      <c r="G50" s="29">
        <v>6.05</v>
      </c>
      <c r="H50" s="29">
        <v>5.8</v>
      </c>
      <c r="I50" s="29">
        <v>8.15</v>
      </c>
      <c r="J50" s="29">
        <v>119.5</v>
      </c>
      <c r="K50" s="29"/>
      <c r="L50" s="156">
        <v>381</v>
      </c>
    </row>
    <row r="51" spans="2:14" ht="15.75" hidden="1" x14ac:dyDescent="0.25">
      <c r="B51" s="115"/>
      <c r="C51" s="53" t="s">
        <v>167</v>
      </c>
      <c r="D51" s="53">
        <v>88</v>
      </c>
      <c r="E51" s="29"/>
      <c r="F51" s="164"/>
      <c r="G51" s="29"/>
      <c r="H51" s="29"/>
      <c r="I51" s="29"/>
      <c r="J51" s="29"/>
      <c r="K51" s="29"/>
      <c r="L51" s="156"/>
    </row>
    <row r="52" spans="2:14" ht="15.75" hidden="1" x14ac:dyDescent="0.25">
      <c r="B52" s="115"/>
      <c r="C52" s="53" t="s">
        <v>50</v>
      </c>
      <c r="D52" s="53">
        <v>17</v>
      </c>
      <c r="E52" s="29"/>
      <c r="F52" s="164"/>
      <c r="G52" s="29"/>
      <c r="H52" s="29"/>
      <c r="I52" s="29"/>
      <c r="J52" s="29"/>
      <c r="K52" s="29"/>
      <c r="L52" s="156"/>
    </row>
    <row r="53" spans="2:14" ht="15.75" hidden="1" x14ac:dyDescent="0.25">
      <c r="B53" s="115"/>
      <c r="C53" s="53" t="s">
        <v>62</v>
      </c>
      <c r="D53" s="53">
        <v>8</v>
      </c>
      <c r="E53" s="186"/>
      <c r="F53" s="188"/>
      <c r="G53" s="29"/>
      <c r="H53" s="29"/>
      <c r="I53" s="29"/>
      <c r="J53" s="29"/>
      <c r="K53" s="29"/>
      <c r="L53" s="156"/>
      <c r="M53" s="85"/>
      <c r="N53" s="85"/>
    </row>
    <row r="54" spans="2:14" ht="15.75" hidden="1" x14ac:dyDescent="0.25">
      <c r="B54" s="115"/>
      <c r="C54" s="53" t="s">
        <v>168</v>
      </c>
      <c r="D54" s="53">
        <v>8</v>
      </c>
      <c r="E54" s="29"/>
      <c r="F54" s="164"/>
      <c r="G54" s="29"/>
      <c r="H54" s="29"/>
      <c r="I54" s="29"/>
      <c r="J54" s="29"/>
      <c r="K54" s="29"/>
      <c r="L54" s="156"/>
    </row>
    <row r="55" spans="2:14" ht="15.75" hidden="1" x14ac:dyDescent="0.25">
      <c r="B55" s="115"/>
      <c r="C55" s="53" t="s">
        <v>102</v>
      </c>
      <c r="D55" s="53">
        <v>3.4</v>
      </c>
      <c r="E55" s="29"/>
      <c r="F55" s="29"/>
      <c r="G55" s="29"/>
      <c r="H55" s="29"/>
      <c r="I55" s="29"/>
      <c r="J55" s="29"/>
      <c r="K55" s="115"/>
      <c r="L55" s="156"/>
    </row>
    <row r="56" spans="2:14" ht="15.75" hidden="1" x14ac:dyDescent="0.25">
      <c r="B56" s="115"/>
      <c r="C56" s="53" t="s">
        <v>97</v>
      </c>
      <c r="D56" s="53">
        <v>130</v>
      </c>
      <c r="E56" s="29"/>
      <c r="F56" s="29"/>
      <c r="G56" s="29"/>
      <c r="H56" s="29"/>
      <c r="I56" s="29"/>
      <c r="J56" s="29"/>
      <c r="K56" s="29"/>
      <c r="L56" s="156"/>
    </row>
    <row r="57" spans="2:14" ht="15.75" hidden="1" x14ac:dyDescent="0.25">
      <c r="B57" s="115"/>
      <c r="C57" s="53" t="s">
        <v>169</v>
      </c>
      <c r="D57" s="53">
        <v>100</v>
      </c>
      <c r="E57" s="29"/>
      <c r="F57" s="29"/>
      <c r="G57" s="29"/>
      <c r="H57" s="29"/>
      <c r="I57" s="29"/>
      <c r="J57" s="29"/>
      <c r="K57" s="29">
        <f>[5]мясо!N219</f>
        <v>0</v>
      </c>
      <c r="L57" s="156"/>
    </row>
    <row r="58" spans="2:14" ht="15.75" hidden="1" x14ac:dyDescent="0.25">
      <c r="B58" s="115"/>
      <c r="C58" s="53" t="s">
        <v>170</v>
      </c>
      <c r="D58" s="53">
        <v>4</v>
      </c>
      <c r="E58" s="29"/>
      <c r="F58" s="29"/>
      <c r="G58" s="29"/>
      <c r="H58" s="29"/>
      <c r="I58" s="29"/>
      <c r="J58" s="29"/>
      <c r="K58" s="29"/>
      <c r="L58" s="156"/>
      <c r="M58">
        <f>D58+D69</f>
        <v>24</v>
      </c>
    </row>
    <row r="59" spans="2:14" ht="15.75" hidden="1" x14ac:dyDescent="0.25">
      <c r="B59" s="115"/>
      <c r="C59" s="53" t="s">
        <v>145</v>
      </c>
      <c r="D59" s="53">
        <v>1.5</v>
      </c>
      <c r="E59" s="29"/>
      <c r="F59" s="29"/>
      <c r="G59" s="29"/>
      <c r="H59" s="29"/>
      <c r="I59" s="29"/>
      <c r="J59" s="29"/>
      <c r="K59" s="29"/>
      <c r="L59" s="156"/>
    </row>
    <row r="60" spans="2:14" ht="15.75" hidden="1" x14ac:dyDescent="0.25">
      <c r="B60" s="115"/>
      <c r="C60" s="53" t="s">
        <v>15</v>
      </c>
      <c r="D60" s="53">
        <v>4</v>
      </c>
      <c r="E60" s="29"/>
      <c r="F60" s="187"/>
      <c r="G60" s="29"/>
      <c r="H60" s="29"/>
      <c r="I60" s="29"/>
      <c r="J60" s="29"/>
      <c r="K60" s="29"/>
      <c r="L60" s="156"/>
    </row>
    <row r="61" spans="2:14" ht="15.75" hidden="1" x14ac:dyDescent="0.25">
      <c r="B61" s="115" t="s">
        <v>13</v>
      </c>
      <c r="C61" s="29"/>
      <c r="D61" s="29"/>
      <c r="E61" s="29"/>
      <c r="F61" s="29"/>
      <c r="G61" s="53"/>
      <c r="H61" s="53"/>
      <c r="I61" s="53"/>
      <c r="J61" s="53"/>
      <c r="K61" s="143">
        <v>2.34</v>
      </c>
      <c r="L61" s="156"/>
    </row>
    <row r="62" spans="2:14" ht="15.75" x14ac:dyDescent="0.25">
      <c r="B62" s="115"/>
      <c r="C62" s="29" t="s">
        <v>286</v>
      </c>
      <c r="D62" s="29">
        <v>80</v>
      </c>
      <c r="E62" s="29"/>
      <c r="F62" s="29"/>
      <c r="G62" s="53">
        <v>3.8</v>
      </c>
      <c r="H62" s="53">
        <v>3.1</v>
      </c>
      <c r="I62" s="53">
        <v>22.1</v>
      </c>
      <c r="J62" s="53">
        <v>122.8</v>
      </c>
      <c r="K62" s="143"/>
      <c r="L62" s="156">
        <v>679</v>
      </c>
    </row>
    <row r="63" spans="2:14" ht="15.75" x14ac:dyDescent="0.25">
      <c r="B63" s="115"/>
      <c r="C63" s="29" t="s">
        <v>201</v>
      </c>
      <c r="D63" s="29">
        <v>150</v>
      </c>
      <c r="E63" s="29">
        <v>200</v>
      </c>
      <c r="F63" s="29">
        <v>200</v>
      </c>
      <c r="G63" s="156">
        <v>0.1</v>
      </c>
      <c r="H63" s="156">
        <v>0</v>
      </c>
      <c r="I63" s="156">
        <v>8.9</v>
      </c>
      <c r="J63" s="156">
        <v>36.5</v>
      </c>
      <c r="K63" s="29"/>
      <c r="L63" s="156">
        <v>132</v>
      </c>
    </row>
    <row r="64" spans="2:14" ht="15.75" hidden="1" x14ac:dyDescent="0.25">
      <c r="B64" s="115"/>
      <c r="C64" s="29" t="s">
        <v>19</v>
      </c>
      <c r="D64" s="187">
        <v>170</v>
      </c>
      <c r="E64" s="29">
        <v>200</v>
      </c>
      <c r="F64" s="187">
        <v>200</v>
      </c>
      <c r="G64" s="29"/>
      <c r="H64" s="29"/>
      <c r="I64" s="29"/>
      <c r="J64" s="29"/>
      <c r="K64" s="29"/>
      <c r="L64" s="156"/>
    </row>
    <row r="65" spans="2:13" ht="47.25" hidden="1" x14ac:dyDescent="0.25">
      <c r="B65" s="115"/>
      <c r="C65" s="29" t="s">
        <v>171</v>
      </c>
      <c r="D65" s="187">
        <f>D64*F65/F64</f>
        <v>17</v>
      </c>
      <c r="E65" s="29">
        <v>20</v>
      </c>
      <c r="F65" s="187">
        <v>20</v>
      </c>
      <c r="G65" s="29"/>
      <c r="H65" s="29"/>
      <c r="I65" s="29"/>
      <c r="J65" s="29"/>
      <c r="K65" s="29"/>
      <c r="L65" s="156"/>
    </row>
    <row r="66" spans="2:13" ht="15.75" hidden="1" x14ac:dyDescent="0.25">
      <c r="B66" s="115" t="s">
        <v>13</v>
      </c>
      <c r="C66" s="164"/>
      <c r="D66" s="29"/>
      <c r="E66" s="29"/>
      <c r="F66" s="29"/>
      <c r="G66" s="29"/>
      <c r="H66" s="29"/>
      <c r="I66" s="29"/>
      <c r="J66" s="29"/>
      <c r="K66" s="115"/>
      <c r="L66" s="156"/>
    </row>
    <row r="67" spans="2:13" ht="15.75" x14ac:dyDescent="0.25">
      <c r="B67" s="115"/>
      <c r="C67" s="29" t="s">
        <v>50</v>
      </c>
      <c r="D67" s="29">
        <v>15</v>
      </c>
      <c r="E67" s="29"/>
      <c r="F67" s="29"/>
      <c r="G67" s="156">
        <v>1.1399999999999999</v>
      </c>
      <c r="H67" s="156">
        <v>0.09</v>
      </c>
      <c r="I67" s="156">
        <v>7.85</v>
      </c>
      <c r="J67" s="156">
        <v>34.950000000000003</v>
      </c>
      <c r="K67" s="156"/>
      <c r="L67" s="156" t="s">
        <v>36</v>
      </c>
    </row>
    <row r="68" spans="2:13" ht="15.75" hidden="1" x14ac:dyDescent="0.25">
      <c r="B68" s="115"/>
      <c r="C68" s="29" t="s">
        <v>37</v>
      </c>
      <c r="D68" s="29">
        <v>40</v>
      </c>
      <c r="E68" s="29"/>
      <c r="F68" s="29">
        <v>40</v>
      </c>
      <c r="G68" s="156">
        <v>1.95</v>
      </c>
      <c r="H68" s="156">
        <v>0.33</v>
      </c>
      <c r="I68" s="156">
        <v>12.03</v>
      </c>
      <c r="J68" s="156">
        <v>57</v>
      </c>
      <c r="K68" s="156"/>
      <c r="L68" s="156" t="s">
        <v>36</v>
      </c>
    </row>
    <row r="69" spans="2:13" ht="15.75" hidden="1" x14ac:dyDescent="0.25">
      <c r="B69" s="115"/>
      <c r="C69" s="29" t="s">
        <v>38</v>
      </c>
      <c r="D69" s="29">
        <v>20</v>
      </c>
      <c r="E69" s="29"/>
      <c r="F69" s="29">
        <v>20</v>
      </c>
      <c r="G69" s="29"/>
      <c r="H69" s="29"/>
      <c r="I69" s="29"/>
      <c r="J69" s="29"/>
      <c r="K69" s="29"/>
      <c r="L69" s="156"/>
    </row>
    <row r="70" spans="2:13" ht="15.75" hidden="1" x14ac:dyDescent="0.25">
      <c r="B70" s="115" t="s">
        <v>13</v>
      </c>
      <c r="C70" s="29"/>
      <c r="D70" s="29" t="s">
        <v>150</v>
      </c>
      <c r="E70" s="29"/>
      <c r="F70" s="29"/>
      <c r="G70" s="29"/>
      <c r="H70" s="29"/>
      <c r="I70" s="29"/>
      <c r="J70" s="29"/>
      <c r="K70" s="29"/>
      <c r="L70" s="156"/>
    </row>
    <row r="71" spans="2:13" ht="15.75" x14ac:dyDescent="0.25">
      <c r="B71" s="115"/>
      <c r="C71" s="29" t="s">
        <v>275</v>
      </c>
      <c r="D71" s="29">
        <v>20</v>
      </c>
      <c r="E71" s="29"/>
      <c r="F71" s="29"/>
      <c r="G71" s="156">
        <v>1.3</v>
      </c>
      <c r="H71" s="156">
        <v>0.21</v>
      </c>
      <c r="I71" s="156">
        <v>6.68</v>
      </c>
      <c r="J71" s="156">
        <v>38</v>
      </c>
      <c r="K71" s="156"/>
      <c r="L71" s="156" t="s">
        <v>36</v>
      </c>
    </row>
    <row r="72" spans="2:13" ht="15.75" x14ac:dyDescent="0.25">
      <c r="B72" s="115" t="s">
        <v>39</v>
      </c>
      <c r="C72" s="29"/>
      <c r="D72" s="115">
        <f>D71+D67+D63+D62+D50+D33+D32</f>
        <v>505</v>
      </c>
      <c r="E72" s="29"/>
      <c r="F72" s="29"/>
      <c r="G72" s="115">
        <v>17.78</v>
      </c>
      <c r="H72" s="182">
        <v>14.54</v>
      </c>
      <c r="I72" s="182">
        <v>65.209999999999994</v>
      </c>
      <c r="J72" s="115">
        <v>474.16</v>
      </c>
      <c r="K72" s="29"/>
      <c r="L72" s="156"/>
    </row>
    <row r="73" spans="2:13" ht="15.75" x14ac:dyDescent="0.25">
      <c r="B73" s="136" t="s">
        <v>40</v>
      </c>
      <c r="C73" s="127" t="s">
        <v>321</v>
      </c>
      <c r="D73" s="29">
        <v>30</v>
      </c>
      <c r="E73" s="29">
        <v>80</v>
      </c>
      <c r="F73" s="29">
        <v>6.32</v>
      </c>
      <c r="G73" s="29">
        <v>1.1399999999999999</v>
      </c>
      <c r="H73" s="29">
        <v>0.84</v>
      </c>
      <c r="I73" s="185">
        <v>23.28</v>
      </c>
      <c r="J73" s="29">
        <v>101.56</v>
      </c>
      <c r="K73" s="29">
        <v>235</v>
      </c>
      <c r="L73" s="156">
        <v>26</v>
      </c>
    </row>
    <row r="74" spans="2:13" ht="15.75" hidden="1" x14ac:dyDescent="0.25">
      <c r="B74" s="115"/>
      <c r="C74" s="29" t="s">
        <v>172</v>
      </c>
      <c r="D74" s="29">
        <f>D73*F74/F73</f>
        <v>218.35443037974682</v>
      </c>
      <c r="E74" s="29">
        <v>46</v>
      </c>
      <c r="F74" s="29">
        <v>46</v>
      </c>
      <c r="G74" s="184">
        <f>'[5]мука (2)'!C2</f>
        <v>3.3166000000000002</v>
      </c>
      <c r="H74" s="184">
        <f>'[5]мука (2)'!D2</f>
        <v>0.35420000000000007</v>
      </c>
      <c r="I74" s="184">
        <f>'[5]мука (2)'!E2</f>
        <v>22.185800000000004</v>
      </c>
      <c r="J74" s="184">
        <f>'[5]мука (2)'!B219</f>
        <v>107.85390000000001</v>
      </c>
      <c r="K74" s="184"/>
      <c r="L74" s="156"/>
    </row>
    <row r="75" spans="2:13" ht="15.75" hidden="1" x14ac:dyDescent="0.25">
      <c r="B75" s="115"/>
      <c r="C75" s="29" t="s">
        <v>173</v>
      </c>
      <c r="D75" s="29">
        <f t="shared" ref="D75:D81" si="1">D74*F75/F74</f>
        <v>1.091772151898734</v>
      </c>
      <c r="E75" s="29">
        <v>0.22500000000000001</v>
      </c>
      <c r="F75" s="184">
        <v>0.23</v>
      </c>
      <c r="G75" s="184">
        <f>[5]яйцо!C153</f>
        <v>2.0125000000000001E-2</v>
      </c>
      <c r="H75" s="184">
        <f>[5]яйцо!D153</f>
        <v>1.8515E-2</v>
      </c>
      <c r="I75" s="184">
        <f>[5]яйцо!E153</f>
        <v>1.127E-3</v>
      </c>
      <c r="J75" s="184">
        <f>[5]яйцо!B219</f>
        <v>0.25932269999999996</v>
      </c>
      <c r="K75" s="184"/>
      <c r="L75" s="156"/>
    </row>
    <row r="76" spans="2:13" ht="15.75" hidden="1" x14ac:dyDescent="0.25">
      <c r="B76" s="115"/>
      <c r="C76" s="29" t="s">
        <v>174</v>
      </c>
      <c r="D76" s="29">
        <f t="shared" si="1"/>
        <v>237.34177215189868</v>
      </c>
      <c r="E76" s="29">
        <v>50</v>
      </c>
      <c r="F76" s="29">
        <v>50</v>
      </c>
      <c r="G76" s="184">
        <f>'[5]молоко (3)'!C46</f>
        <v>0.98</v>
      </c>
      <c r="H76" s="184">
        <f>'[5]молоко (3)'!D46</f>
        <v>1.1200000000000001</v>
      </c>
      <c r="I76" s="184">
        <f>'[5]молоко (3)'!E46</f>
        <v>1.645</v>
      </c>
      <c r="J76" s="184">
        <f>'[5]молоко (3)'!B219</f>
        <v>21.1785</v>
      </c>
      <c r="K76" s="184">
        <f>'[5]молоко (3)'!N219</f>
        <v>0.45500000000000002</v>
      </c>
      <c r="L76" s="156"/>
      <c r="M76">
        <f>D76+D84</f>
        <v>322.34177215189868</v>
      </c>
    </row>
    <row r="77" spans="2:13" ht="15.75" hidden="1" x14ac:dyDescent="0.25">
      <c r="B77" s="115"/>
      <c r="C77" s="29" t="s">
        <v>175</v>
      </c>
      <c r="D77" s="29">
        <f t="shared" si="1"/>
        <v>8.544303797468352</v>
      </c>
      <c r="E77" s="29">
        <v>1.8</v>
      </c>
      <c r="F77" s="29">
        <v>1.8</v>
      </c>
      <c r="G77" s="184">
        <f>[5]дрожжи!C211</f>
        <v>0.16002</v>
      </c>
      <c r="H77" s="184">
        <f>[5]дрожжи!D211</f>
        <v>0</v>
      </c>
      <c r="I77" s="184">
        <f>[5]дрожжи!E211</f>
        <v>0.10710000000000001</v>
      </c>
      <c r="J77" s="184">
        <f>[5]дрожжи!B219</f>
        <v>1.0951919999999999</v>
      </c>
      <c r="K77" s="184"/>
      <c r="L77" s="156"/>
    </row>
    <row r="78" spans="2:13" ht="15.75" hidden="1" x14ac:dyDescent="0.25">
      <c r="B78" s="115"/>
      <c r="C78" s="29" t="s">
        <v>77</v>
      </c>
      <c r="D78" s="29">
        <f t="shared" si="1"/>
        <v>14.24050632911392</v>
      </c>
      <c r="E78" s="29">
        <v>3</v>
      </c>
      <c r="F78" s="29">
        <v>3</v>
      </c>
      <c r="G78" s="184">
        <f>'[5]сахар (4)'!C27</f>
        <v>0</v>
      </c>
      <c r="H78" s="184">
        <f>'[5]сахар (4)'!D27</f>
        <v>0</v>
      </c>
      <c r="I78" s="184">
        <f>'[5]сахар (4)'!E27</f>
        <v>2.0958000000000001</v>
      </c>
      <c r="J78" s="184">
        <f>'[5]сахар (4)'!B219</f>
        <v>8.5927799999999994</v>
      </c>
      <c r="K78" s="184"/>
      <c r="L78" s="156"/>
      <c r="M78">
        <f>D78+D86</f>
        <v>25.290506329113921</v>
      </c>
    </row>
    <row r="79" spans="2:13" ht="31.5" hidden="1" x14ac:dyDescent="0.25">
      <c r="B79" s="115"/>
      <c r="C79" s="29" t="s">
        <v>176</v>
      </c>
      <c r="D79" s="29">
        <f t="shared" si="1"/>
        <v>14.24050632911392</v>
      </c>
      <c r="E79" s="29">
        <v>3</v>
      </c>
      <c r="F79" s="29">
        <v>3</v>
      </c>
      <c r="G79" s="184">
        <f>'[5]масло сл (2)'!C158</f>
        <v>1.0500000000000001E-2</v>
      </c>
      <c r="H79" s="184">
        <f>'[5]масло сл (2)'!D158</f>
        <v>1.7324999999999999</v>
      </c>
      <c r="I79" s="184">
        <f>'[5]масло сл (2)'!E158</f>
        <v>1.6800000000000002E-2</v>
      </c>
      <c r="J79" s="184">
        <f>'[5]масло сл (2)'!B219</f>
        <v>16.22418</v>
      </c>
      <c r="K79" s="184">
        <f>'[5]масло сл (2)'!N219</f>
        <v>0</v>
      </c>
      <c r="L79" s="156"/>
    </row>
    <row r="80" spans="2:13" ht="15.75" hidden="1" x14ac:dyDescent="0.25">
      <c r="B80" s="115"/>
      <c r="C80" s="29" t="s">
        <v>34</v>
      </c>
      <c r="D80" s="29">
        <f>D79*F80/F79</f>
        <v>1.1867088607594933</v>
      </c>
      <c r="E80" s="29">
        <v>0.25</v>
      </c>
      <c r="F80" s="29">
        <v>0.25</v>
      </c>
      <c r="G80" s="184"/>
      <c r="H80" s="184"/>
      <c r="I80" s="184"/>
      <c r="J80" s="184"/>
      <c r="K80" s="184"/>
      <c r="L80" s="156"/>
    </row>
    <row r="81" spans="2:18" ht="15.75" hidden="1" x14ac:dyDescent="0.25">
      <c r="B81" s="115"/>
      <c r="C81" s="29" t="s">
        <v>177</v>
      </c>
      <c r="D81" s="29">
        <f t="shared" si="1"/>
        <v>118.67088607594934</v>
      </c>
      <c r="E81" s="29">
        <v>30</v>
      </c>
      <c r="F81" s="29">
        <v>25</v>
      </c>
      <c r="G81" s="184">
        <f>[5]повидло!C211</f>
        <v>0.7</v>
      </c>
      <c r="H81" s="184">
        <f>[5]повидло!D211</f>
        <v>0</v>
      </c>
      <c r="I81" s="184">
        <v>12.03</v>
      </c>
      <c r="J81" s="184"/>
      <c r="K81" s="184"/>
      <c r="L81" s="156"/>
    </row>
    <row r="82" spans="2:18" ht="15.75" hidden="1" x14ac:dyDescent="0.25">
      <c r="B82" s="115" t="s">
        <v>13</v>
      </c>
      <c r="C82" s="29"/>
      <c r="D82" s="29"/>
      <c r="E82" s="29"/>
      <c r="F82" s="29"/>
      <c r="G82" s="182">
        <v>5.33</v>
      </c>
      <c r="H82" s="182">
        <v>3.22</v>
      </c>
      <c r="I82" s="182">
        <v>40.090000000000003</v>
      </c>
      <c r="J82" s="182">
        <v>216.08</v>
      </c>
      <c r="K82" s="182">
        <f t="shared" ref="K82" si="2">SUM(K74:K81)</f>
        <v>0.45500000000000002</v>
      </c>
      <c r="L82" s="156"/>
      <c r="M82" s="30"/>
      <c r="N82" s="30"/>
      <c r="O82" s="30"/>
      <c r="P82" s="30"/>
      <c r="Q82" s="30"/>
    </row>
    <row r="83" spans="2:18" ht="15.75" x14ac:dyDescent="0.25">
      <c r="B83" s="115"/>
      <c r="C83" s="29" t="s">
        <v>274</v>
      </c>
      <c r="D83" s="29">
        <v>170</v>
      </c>
      <c r="E83" s="29">
        <v>200</v>
      </c>
      <c r="F83" s="29">
        <v>200</v>
      </c>
      <c r="G83" s="29">
        <v>4.76</v>
      </c>
      <c r="H83" s="29">
        <v>5.0999999999999996</v>
      </c>
      <c r="I83" s="29">
        <v>6.88</v>
      </c>
      <c r="J83" s="29">
        <v>91.26</v>
      </c>
      <c r="K83" s="115"/>
      <c r="L83" s="156">
        <v>3</v>
      </c>
      <c r="M83" s="30"/>
      <c r="N83" s="30"/>
      <c r="O83" s="30"/>
      <c r="P83" s="30"/>
      <c r="Q83" s="30"/>
    </row>
    <row r="84" spans="2:18" ht="15.75" hidden="1" x14ac:dyDescent="0.25">
      <c r="B84" s="115"/>
      <c r="C84" s="29" t="s">
        <v>33</v>
      </c>
      <c r="D84" s="29">
        <f>D83*F84/F83</f>
        <v>85</v>
      </c>
      <c r="E84" s="29">
        <v>100</v>
      </c>
      <c r="F84" s="29">
        <v>100</v>
      </c>
      <c r="G84" s="29">
        <f>'[5]молоко (4)'!C46</f>
        <v>2.5199999999999996</v>
      </c>
      <c r="H84" s="29">
        <f>'[5]молоко (4)'!D46</f>
        <v>2.88</v>
      </c>
      <c r="I84" s="29">
        <f>'[5]молоко (4)'!E46</f>
        <v>4.2300000000000004</v>
      </c>
      <c r="J84" s="29">
        <f>'[5]молоко (4)'!B219</f>
        <v>54.459000000000003</v>
      </c>
      <c r="K84" s="115"/>
      <c r="L84" s="115"/>
      <c r="M84" s="30"/>
      <c r="N84" s="30"/>
      <c r="O84" s="30"/>
      <c r="P84" s="30"/>
      <c r="Q84" s="30"/>
      <c r="R84" s="30"/>
    </row>
    <row r="85" spans="2:18" ht="15.75" hidden="1" x14ac:dyDescent="0.25">
      <c r="B85" s="115"/>
      <c r="C85" s="29" t="s">
        <v>178</v>
      </c>
      <c r="D85" s="29">
        <f t="shared" ref="D85:D87" si="3">D84*F85/F84</f>
        <v>0.51</v>
      </c>
      <c r="E85" s="29">
        <v>0.6</v>
      </c>
      <c r="F85" s="29">
        <v>0.6</v>
      </c>
      <c r="G85" s="29">
        <v>0</v>
      </c>
      <c r="H85" s="29">
        <v>0</v>
      </c>
      <c r="I85" s="29">
        <v>0</v>
      </c>
      <c r="J85" s="29">
        <f>D85*M85/N85</f>
        <v>5.6100000000000004E-3</v>
      </c>
      <c r="K85" s="115"/>
      <c r="L85" s="115"/>
      <c r="M85" s="31">
        <v>1.1000000000000001</v>
      </c>
      <c r="N85" s="31">
        <v>100</v>
      </c>
      <c r="O85" s="31"/>
      <c r="P85" s="30"/>
      <c r="Q85" s="30"/>
      <c r="R85" s="30"/>
    </row>
    <row r="86" spans="2:18" ht="15.75" hidden="1" x14ac:dyDescent="0.25">
      <c r="B86" s="115"/>
      <c r="C86" s="29" t="s">
        <v>18</v>
      </c>
      <c r="D86" s="29">
        <f t="shared" si="3"/>
        <v>11.05</v>
      </c>
      <c r="E86" s="29">
        <v>13</v>
      </c>
      <c r="F86" s="29">
        <v>13</v>
      </c>
      <c r="G86" s="29">
        <f>'[5]сахар (5)'!C27</f>
        <v>0</v>
      </c>
      <c r="H86" s="29">
        <f>'[5]сахар (5)'!D27</f>
        <v>0</v>
      </c>
      <c r="I86" s="29">
        <f>'[5]сахар (5)'!E27</f>
        <v>11.676600000000001</v>
      </c>
      <c r="J86" s="29">
        <f>'[5]сахар (5)'!B219</f>
        <v>47.87406</v>
      </c>
      <c r="K86" s="115"/>
      <c r="L86" s="115"/>
      <c r="M86" s="30"/>
      <c r="N86" s="30"/>
      <c r="O86" s="30"/>
      <c r="P86" s="30"/>
      <c r="Q86" s="30"/>
      <c r="R86" s="30"/>
    </row>
    <row r="87" spans="2:18" ht="15.75" hidden="1" x14ac:dyDescent="0.25">
      <c r="B87" s="115"/>
      <c r="C87" s="29" t="s">
        <v>66</v>
      </c>
      <c r="D87" s="29">
        <f t="shared" si="3"/>
        <v>73.100000000000009</v>
      </c>
      <c r="E87" s="29">
        <v>86</v>
      </c>
      <c r="F87" s="29">
        <v>86</v>
      </c>
      <c r="G87" s="29"/>
      <c r="H87" s="29"/>
      <c r="I87" s="29"/>
      <c r="J87" s="29"/>
      <c r="K87" s="115"/>
      <c r="L87" s="115"/>
      <c r="M87" s="30"/>
      <c r="N87" s="30"/>
      <c r="O87" s="30"/>
      <c r="P87" s="30"/>
      <c r="Q87" s="30"/>
      <c r="R87" s="30"/>
    </row>
    <row r="88" spans="2:18" ht="15.75" hidden="1" x14ac:dyDescent="0.25">
      <c r="B88" s="115" t="s">
        <v>13</v>
      </c>
      <c r="C88" s="29"/>
      <c r="D88" s="29"/>
      <c r="E88" s="29"/>
      <c r="F88" s="29"/>
      <c r="G88" s="115">
        <f>SUM(G84:G87)</f>
        <v>2.5199999999999996</v>
      </c>
      <c r="H88" s="115">
        <f t="shared" ref="H88:K88" si="4">SUM(H84:H87)</f>
        <v>2.88</v>
      </c>
      <c r="I88" s="115">
        <f t="shared" si="4"/>
        <v>15.906600000000001</v>
      </c>
      <c r="J88" s="115">
        <f t="shared" si="4"/>
        <v>102.33867000000001</v>
      </c>
      <c r="K88" s="115">
        <f t="shared" si="4"/>
        <v>0</v>
      </c>
      <c r="L88" s="115"/>
      <c r="M88" s="30"/>
      <c r="N88" s="30"/>
      <c r="O88" s="30"/>
      <c r="P88" s="30"/>
      <c r="Q88" s="30"/>
      <c r="R88" s="30"/>
    </row>
    <row r="89" spans="2:18" ht="15.6" customHeight="1" x14ac:dyDescent="0.25">
      <c r="B89" s="115"/>
      <c r="C89" s="29"/>
      <c r="D89" s="29"/>
      <c r="E89" s="29"/>
      <c r="F89" s="29"/>
      <c r="G89" s="156"/>
      <c r="H89" s="156"/>
      <c r="I89" s="156"/>
      <c r="J89" s="156"/>
      <c r="K89" s="115"/>
      <c r="L89" s="156"/>
      <c r="M89" s="30"/>
      <c r="N89" s="30"/>
      <c r="O89" s="30"/>
      <c r="P89" s="30"/>
      <c r="Q89" s="30"/>
      <c r="R89" s="30"/>
    </row>
    <row r="90" spans="2:18" ht="15.75" x14ac:dyDescent="0.25">
      <c r="B90" s="115" t="s">
        <v>41</v>
      </c>
      <c r="C90" s="29"/>
      <c r="D90" s="115">
        <f>D73+D83+D89</f>
        <v>200</v>
      </c>
      <c r="E90" s="29"/>
      <c r="F90" s="29"/>
      <c r="G90" s="182">
        <f>G89+G83+G73</f>
        <v>5.8999999999999995</v>
      </c>
      <c r="H90" s="182">
        <f>H73+H83+H89</f>
        <v>5.9399999999999995</v>
      </c>
      <c r="I90" s="182">
        <v>30.16</v>
      </c>
      <c r="J90" s="182">
        <f>J89+J83+J73</f>
        <v>192.82</v>
      </c>
      <c r="K90" s="115"/>
      <c r="L90" s="115"/>
      <c r="M90" s="30"/>
      <c r="N90" s="30"/>
      <c r="O90" s="30"/>
      <c r="P90" s="30"/>
      <c r="Q90" s="30"/>
      <c r="R90" s="30"/>
    </row>
    <row r="91" spans="2:18" ht="21" customHeight="1" x14ac:dyDescent="0.25">
      <c r="B91" s="322" t="s">
        <v>179</v>
      </c>
      <c r="C91" s="322"/>
      <c r="D91" s="115">
        <f>D90+D72+D24+D22</f>
        <v>1152</v>
      </c>
      <c r="E91" s="29"/>
      <c r="F91" s="29"/>
      <c r="G91" s="182">
        <f>G90+G72+G24+G22</f>
        <v>33.159999999999997</v>
      </c>
      <c r="H91" s="182">
        <f>H22+H24+H72+H90</f>
        <v>38.72</v>
      </c>
      <c r="I91" s="182">
        <f>I22+I24+I72+I90</f>
        <v>159</v>
      </c>
      <c r="J91" s="182">
        <f>J22+J24+J72+J90</f>
        <v>1073.8799999999999</v>
      </c>
      <c r="K91" s="182">
        <f>K21+K24+K70+K90</f>
        <v>13</v>
      </c>
      <c r="L91" s="115"/>
      <c r="M91" s="32"/>
      <c r="N91" s="32"/>
      <c r="O91" s="30"/>
      <c r="P91" s="30"/>
      <c r="Q91" s="30"/>
    </row>
    <row r="92" spans="2:18" x14ac:dyDescent="0.25">
      <c r="B92" s="173"/>
      <c r="C92" s="174" t="s">
        <v>215</v>
      </c>
      <c r="D92" s="174">
        <v>1000</v>
      </c>
      <c r="E92" s="174"/>
      <c r="F92" s="174"/>
      <c r="G92" s="180">
        <v>31.5</v>
      </c>
      <c r="H92" s="181">
        <v>35.25</v>
      </c>
      <c r="I92" s="181">
        <v>152.25</v>
      </c>
      <c r="J92" s="181">
        <v>1050</v>
      </c>
      <c r="K92" s="181">
        <v>196</v>
      </c>
      <c r="L92" s="181"/>
    </row>
    <row r="93" spans="2:18" x14ac:dyDescent="0.25">
      <c r="B93" s="173"/>
      <c r="C93" s="173" t="s">
        <v>216</v>
      </c>
      <c r="D93" s="173"/>
      <c r="E93" s="173"/>
      <c r="F93" s="173"/>
      <c r="G93" s="189">
        <f>G92-G91</f>
        <v>-1.6599999999999966</v>
      </c>
      <c r="H93" s="189">
        <f t="shared" ref="H93:J93" si="5">H92-H91</f>
        <v>-3.4699999999999989</v>
      </c>
      <c r="I93" s="189">
        <f t="shared" si="5"/>
        <v>-6.75</v>
      </c>
      <c r="J93" s="189">
        <f t="shared" si="5"/>
        <v>-23.879999999999882</v>
      </c>
      <c r="K93" s="173"/>
      <c r="L93" s="175"/>
    </row>
    <row r="94" spans="2:18" x14ac:dyDescent="0.25">
      <c r="B94" s="173"/>
      <c r="C94" s="173" t="s">
        <v>217</v>
      </c>
      <c r="D94" s="173"/>
      <c r="E94" s="173"/>
      <c r="F94" s="173"/>
      <c r="G94" s="190">
        <f>G91/G92</f>
        <v>1.0526984126984127</v>
      </c>
      <c r="H94" s="190">
        <f t="shared" ref="H94:J94" si="6">H91/H92</f>
        <v>1.0984397163120567</v>
      </c>
      <c r="I94" s="190">
        <f t="shared" si="6"/>
        <v>1.0443349753694582</v>
      </c>
      <c r="J94" s="190">
        <f t="shared" si="6"/>
        <v>1.022742857142857</v>
      </c>
      <c r="K94" s="173"/>
      <c r="L94" s="175"/>
    </row>
    <row r="95" spans="2:18" x14ac:dyDescent="0.25">
      <c r="B95" s="193"/>
      <c r="C95" s="193"/>
      <c r="D95" s="194"/>
      <c r="E95" s="193"/>
      <c r="F95" s="193"/>
      <c r="G95" s="193"/>
      <c r="H95" s="193"/>
      <c r="I95" s="193"/>
      <c r="J95" s="193"/>
      <c r="K95" s="193"/>
      <c r="L95" s="195"/>
    </row>
    <row r="96" spans="2:18" x14ac:dyDescent="0.25">
      <c r="B96" s="63"/>
      <c r="C96" s="63"/>
      <c r="D96" s="196"/>
      <c r="E96" s="63"/>
      <c r="F96" s="63"/>
      <c r="G96" s="63"/>
      <c r="H96" s="63"/>
      <c r="I96" s="63"/>
      <c r="J96" s="63"/>
      <c r="K96" s="63"/>
      <c r="L96" s="197"/>
    </row>
    <row r="97" spans="2:12" x14ac:dyDescent="0.25">
      <c r="B97" s="8"/>
      <c r="C97" s="8"/>
      <c r="D97" s="33"/>
      <c r="E97" s="8"/>
      <c r="F97" s="8"/>
      <c r="G97" s="8"/>
      <c r="H97" s="8"/>
      <c r="I97" s="8"/>
      <c r="J97" s="8"/>
      <c r="K97" s="8"/>
      <c r="L97" s="34"/>
    </row>
    <row r="98" spans="2:12" x14ac:dyDescent="0.25">
      <c r="B98" s="8"/>
      <c r="C98" s="8"/>
      <c r="D98" s="33"/>
      <c r="E98" s="8"/>
      <c r="F98" s="8"/>
      <c r="G98" s="8"/>
      <c r="H98" s="8"/>
      <c r="I98" s="8"/>
      <c r="J98" s="8"/>
      <c r="K98" s="8"/>
      <c r="L98" s="34"/>
    </row>
    <row r="99" spans="2:12" x14ac:dyDescent="0.25">
      <c r="B99" s="8"/>
      <c r="C99" s="8"/>
      <c r="D99" s="33"/>
      <c r="E99" s="8"/>
      <c r="F99" s="8"/>
      <c r="G99" s="8"/>
      <c r="H99" s="8"/>
      <c r="I99" s="8"/>
      <c r="J99" s="8"/>
      <c r="K99" s="8"/>
      <c r="L99" s="34"/>
    </row>
    <row r="100" spans="2:12" x14ac:dyDescent="0.25">
      <c r="B100" s="8"/>
      <c r="C100" s="8"/>
      <c r="D100" s="33"/>
      <c r="E100" s="8"/>
      <c r="F100" s="8"/>
      <c r="G100" s="8"/>
      <c r="H100" s="8"/>
      <c r="I100" s="8"/>
      <c r="J100" s="8"/>
      <c r="K100" s="8"/>
      <c r="L100" s="34"/>
    </row>
    <row r="101" spans="2:12" x14ac:dyDescent="0.25">
      <c r="B101" s="8"/>
      <c r="C101" s="8"/>
      <c r="D101" s="33"/>
      <c r="E101" s="8"/>
      <c r="F101" s="8"/>
      <c r="G101" s="8"/>
      <c r="H101" s="8"/>
      <c r="I101" s="8"/>
      <c r="J101" s="8"/>
      <c r="K101" s="8"/>
      <c r="L101" s="34"/>
    </row>
    <row r="102" spans="2:12" x14ac:dyDescent="0.25">
      <c r="B102" s="8"/>
      <c r="C102" s="8"/>
      <c r="D102" s="33"/>
      <c r="E102" s="8"/>
      <c r="F102" s="8"/>
      <c r="G102" s="8"/>
      <c r="H102" s="8"/>
      <c r="I102" s="8"/>
      <c r="J102" s="8"/>
      <c r="K102" s="8"/>
      <c r="L102" s="34"/>
    </row>
    <row r="103" spans="2:12" x14ac:dyDescent="0.25">
      <c r="B103" s="8"/>
      <c r="C103" s="8"/>
      <c r="D103" s="33"/>
      <c r="E103" s="8"/>
      <c r="F103" s="8"/>
      <c r="G103" s="8"/>
      <c r="H103" s="8"/>
      <c r="I103" s="8"/>
      <c r="J103" s="8"/>
      <c r="K103" s="8"/>
      <c r="L103" s="34"/>
    </row>
    <row r="104" spans="2:12" x14ac:dyDescent="0.25">
      <c r="B104" s="8"/>
      <c r="C104" s="8"/>
      <c r="D104" s="33"/>
      <c r="E104" s="8"/>
      <c r="F104" s="8"/>
      <c r="G104" s="8"/>
      <c r="H104" s="8"/>
      <c r="I104" s="8"/>
      <c r="J104" s="8"/>
      <c r="K104" s="8"/>
      <c r="L104" s="34"/>
    </row>
    <row r="105" spans="2:12" x14ac:dyDescent="0.25">
      <c r="B105" s="8"/>
      <c r="C105" s="8"/>
      <c r="D105" s="33"/>
      <c r="E105" s="8"/>
      <c r="F105" s="8"/>
      <c r="G105" s="8"/>
      <c r="H105" s="8"/>
      <c r="I105" s="8"/>
      <c r="J105" s="8"/>
      <c r="K105" s="8"/>
      <c r="L105" s="34"/>
    </row>
    <row r="106" spans="2:12" x14ac:dyDescent="0.25">
      <c r="B106" s="8"/>
      <c r="C106" s="8"/>
      <c r="D106" s="33"/>
      <c r="E106" s="8"/>
      <c r="F106" s="8"/>
      <c r="G106" s="8"/>
      <c r="H106" s="8"/>
      <c r="I106" s="8"/>
      <c r="J106" s="8"/>
      <c r="K106" s="8"/>
      <c r="L106" s="34"/>
    </row>
    <row r="107" spans="2:12" x14ac:dyDescent="0.25">
      <c r="B107" s="8"/>
      <c r="C107" s="8"/>
      <c r="D107" s="33"/>
      <c r="E107" s="8"/>
      <c r="F107" s="8"/>
      <c r="G107" s="8"/>
      <c r="H107" s="8"/>
      <c r="I107" s="8"/>
      <c r="J107" s="8"/>
      <c r="K107" s="8"/>
      <c r="L107" s="34"/>
    </row>
    <row r="108" spans="2:12" x14ac:dyDescent="0.25">
      <c r="B108" s="8"/>
      <c r="C108" s="8"/>
      <c r="D108" s="33"/>
      <c r="E108" s="8"/>
      <c r="F108" s="8"/>
      <c r="G108" s="8"/>
      <c r="H108" s="8"/>
      <c r="I108" s="8"/>
      <c r="J108" s="8"/>
      <c r="K108" s="8"/>
      <c r="L108" s="34"/>
    </row>
    <row r="109" spans="2:12" x14ac:dyDescent="0.25">
      <c r="B109" s="8"/>
      <c r="C109" s="8"/>
      <c r="D109" s="33"/>
      <c r="E109" s="8"/>
      <c r="F109" s="8"/>
      <c r="G109" s="8"/>
      <c r="H109" s="8"/>
      <c r="I109" s="8"/>
      <c r="J109" s="8"/>
      <c r="K109" s="8"/>
      <c r="L109" s="34"/>
    </row>
    <row r="110" spans="2:12" x14ac:dyDescent="0.25">
      <c r="B110" s="8"/>
      <c r="C110" s="8"/>
      <c r="D110" s="33"/>
      <c r="E110" s="8"/>
      <c r="F110" s="8"/>
      <c r="G110" s="8"/>
      <c r="H110" s="8"/>
      <c r="I110" s="8"/>
      <c r="J110" s="8"/>
      <c r="K110" s="8"/>
      <c r="L110" s="34"/>
    </row>
    <row r="111" spans="2:12" x14ac:dyDescent="0.25">
      <c r="B111" s="8"/>
      <c r="C111" s="8"/>
      <c r="D111" s="33"/>
      <c r="E111" s="8"/>
      <c r="F111" s="8"/>
      <c r="G111" s="8"/>
      <c r="H111" s="8"/>
      <c r="I111" s="8"/>
      <c r="J111" s="8"/>
      <c r="K111" s="8"/>
      <c r="L111" s="34"/>
    </row>
    <row r="112" spans="2:12" x14ac:dyDescent="0.25">
      <c r="B112" s="8"/>
      <c r="C112" s="8"/>
      <c r="D112" s="33"/>
      <c r="E112" s="8"/>
      <c r="F112" s="8"/>
      <c r="G112" s="8"/>
      <c r="H112" s="8"/>
      <c r="I112" s="8"/>
      <c r="J112" s="8"/>
      <c r="K112" s="8"/>
      <c r="L112" s="34"/>
    </row>
    <row r="113" spans="2:12" x14ac:dyDescent="0.25">
      <c r="B113" s="8"/>
      <c r="C113" s="8"/>
      <c r="D113" s="33"/>
      <c r="E113" s="8"/>
      <c r="F113" s="8"/>
      <c r="G113" s="8"/>
      <c r="H113" s="8"/>
      <c r="I113" s="8"/>
      <c r="J113" s="8"/>
      <c r="K113" s="8"/>
      <c r="L113" s="34"/>
    </row>
    <row r="114" spans="2:12" x14ac:dyDescent="0.25">
      <c r="B114" s="8"/>
      <c r="C114" s="8"/>
      <c r="D114" s="33"/>
      <c r="E114" s="8"/>
      <c r="F114" s="8"/>
      <c r="G114" s="8"/>
      <c r="H114" s="8"/>
      <c r="I114" s="8"/>
      <c r="J114" s="8"/>
      <c r="K114" s="8"/>
      <c r="L114" s="34"/>
    </row>
    <row r="115" spans="2:12" x14ac:dyDescent="0.25">
      <c r="B115" s="8"/>
      <c r="C115" s="8"/>
      <c r="D115" s="33"/>
      <c r="E115" s="8"/>
      <c r="F115" s="8"/>
      <c r="G115" s="8"/>
      <c r="H115" s="8"/>
      <c r="I115" s="8"/>
      <c r="J115" s="8"/>
      <c r="K115" s="8"/>
      <c r="L115" s="34"/>
    </row>
    <row r="116" spans="2:12" x14ac:dyDescent="0.25">
      <c r="B116" s="8"/>
      <c r="C116" s="8"/>
      <c r="D116" s="33"/>
      <c r="E116" s="8"/>
      <c r="F116" s="8"/>
      <c r="G116" s="8"/>
      <c r="H116" s="8"/>
      <c r="I116" s="8"/>
      <c r="J116" s="8"/>
      <c r="K116" s="8"/>
      <c r="L116" s="34"/>
    </row>
    <row r="117" spans="2:12" x14ac:dyDescent="0.25">
      <c r="B117" s="8"/>
      <c r="C117" s="8"/>
      <c r="D117" s="33"/>
      <c r="E117" s="8"/>
      <c r="F117" s="8"/>
      <c r="G117" s="8"/>
      <c r="H117" s="8"/>
      <c r="I117" s="8"/>
      <c r="J117" s="8"/>
      <c r="K117" s="8"/>
      <c r="L117" s="34"/>
    </row>
    <row r="118" spans="2:12" x14ac:dyDescent="0.25">
      <c r="B118" s="8"/>
      <c r="C118" s="8"/>
      <c r="D118" s="33"/>
      <c r="E118" s="8"/>
      <c r="F118" s="8"/>
      <c r="G118" s="8"/>
      <c r="H118" s="8"/>
      <c r="I118" s="8"/>
      <c r="J118" s="8"/>
      <c r="K118" s="8"/>
      <c r="L118" s="34"/>
    </row>
    <row r="119" spans="2:12" x14ac:dyDescent="0.25">
      <c r="B119" s="8"/>
      <c r="C119" s="8"/>
      <c r="D119" s="33"/>
      <c r="E119" s="8"/>
      <c r="F119" s="8"/>
      <c r="G119" s="8"/>
      <c r="H119" s="8"/>
      <c r="I119" s="8"/>
      <c r="J119" s="8"/>
      <c r="K119" s="8"/>
      <c r="L119" s="34"/>
    </row>
    <row r="120" spans="2:12" x14ac:dyDescent="0.25">
      <c r="B120" s="8"/>
      <c r="C120" s="8"/>
      <c r="D120" s="33"/>
      <c r="E120" s="8"/>
      <c r="F120" s="8"/>
      <c r="G120" s="8"/>
      <c r="H120" s="8"/>
      <c r="I120" s="8"/>
      <c r="J120" s="8"/>
      <c r="K120" s="8"/>
      <c r="L120" s="34"/>
    </row>
    <row r="121" spans="2:12" x14ac:dyDescent="0.25">
      <c r="B121" s="8"/>
      <c r="C121" s="8"/>
      <c r="D121" s="33"/>
      <c r="E121" s="8"/>
      <c r="F121" s="8"/>
      <c r="G121" s="8"/>
      <c r="H121" s="8"/>
      <c r="I121" s="8"/>
      <c r="J121" s="8"/>
      <c r="K121" s="8"/>
      <c r="L121" s="34"/>
    </row>
    <row r="122" spans="2:12" x14ac:dyDescent="0.25">
      <c r="B122" s="8"/>
      <c r="C122" s="8"/>
      <c r="D122" s="33"/>
      <c r="E122" s="8"/>
      <c r="F122" s="8"/>
      <c r="G122" s="8"/>
      <c r="H122" s="8"/>
      <c r="I122" s="8"/>
      <c r="J122" s="8"/>
      <c r="K122" s="8"/>
      <c r="L122" s="34"/>
    </row>
    <row r="123" spans="2:12" x14ac:dyDescent="0.25">
      <c r="B123" s="8"/>
      <c r="C123" s="8"/>
      <c r="D123" s="33"/>
      <c r="E123" s="8"/>
      <c r="F123" s="8"/>
      <c r="G123" s="8"/>
      <c r="H123" s="8"/>
      <c r="I123" s="8"/>
      <c r="J123" s="8"/>
      <c r="K123" s="8"/>
      <c r="L123" s="34"/>
    </row>
  </sheetData>
  <mergeCells count="11">
    <mergeCell ref="B91:C91"/>
    <mergeCell ref="C1:L1"/>
    <mergeCell ref="B2:L2"/>
    <mergeCell ref="C3:L3"/>
    <mergeCell ref="B4:B5"/>
    <mergeCell ref="C4:C5"/>
    <mergeCell ref="D4:D5"/>
    <mergeCell ref="G4:I4"/>
    <mergeCell ref="J4:J5"/>
    <mergeCell ref="K4:K5"/>
    <mergeCell ref="L4:L5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9"/>
  <sheetViews>
    <sheetView zoomScale="86" zoomScaleNormal="86" workbookViewId="0">
      <pane ySplit="5" topLeftCell="A6" activePane="bottomLeft" state="frozen"/>
      <selection pane="bottomLeft" activeCell="B47" sqref="B47"/>
    </sheetView>
  </sheetViews>
  <sheetFormatPr defaultRowHeight="15" x14ac:dyDescent="0.25"/>
  <cols>
    <col min="1" max="1" width="18.28515625" style="8" customWidth="1"/>
    <col min="2" max="2" width="48.5703125" customWidth="1"/>
    <col min="3" max="3" width="9.7109375" style="38" customWidth="1"/>
    <col min="4" max="5" width="13.140625" style="9" hidden="1" customWidth="1"/>
    <col min="6" max="6" width="11.85546875" bestFit="1" customWidth="1"/>
    <col min="7" max="7" width="10.5703125" customWidth="1"/>
    <col min="8" max="8" width="10.28515625" bestFit="1" customWidth="1"/>
    <col min="9" max="9" width="10.5703125" customWidth="1"/>
    <col min="10" max="10" width="9.140625" style="35"/>
  </cols>
  <sheetData>
    <row r="1" spans="1:11" ht="15.75" x14ac:dyDescent="0.25">
      <c r="A1" s="136"/>
      <c r="B1" s="352" t="s">
        <v>316</v>
      </c>
      <c r="C1" s="352"/>
      <c r="D1" s="352"/>
      <c r="E1" s="352"/>
      <c r="F1" s="352"/>
      <c r="G1" s="352"/>
      <c r="H1" s="352"/>
      <c r="I1" s="352"/>
      <c r="J1" s="352"/>
    </row>
    <row r="2" spans="1:11" ht="15.75" x14ac:dyDescent="0.25">
      <c r="A2" s="352" t="s">
        <v>260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1" ht="15.75" x14ac:dyDescent="0.25">
      <c r="A3" s="164"/>
      <c r="B3" s="352" t="s">
        <v>180</v>
      </c>
      <c r="C3" s="352"/>
      <c r="D3" s="352"/>
      <c r="E3" s="352"/>
      <c r="F3" s="352"/>
      <c r="G3" s="352"/>
      <c r="H3" s="352"/>
      <c r="I3" s="352"/>
      <c r="J3" s="352"/>
    </row>
    <row r="4" spans="1:11" ht="34.9" customHeight="1" x14ac:dyDescent="0.25">
      <c r="A4" s="325" t="s">
        <v>1</v>
      </c>
      <c r="B4" s="156" t="s">
        <v>2</v>
      </c>
      <c r="C4" s="156" t="s">
        <v>259</v>
      </c>
      <c r="D4" s="7"/>
      <c r="E4" s="7"/>
      <c r="F4" s="326" t="s">
        <v>4</v>
      </c>
      <c r="G4" s="326"/>
      <c r="H4" s="326"/>
      <c r="I4" s="156" t="s">
        <v>5</v>
      </c>
      <c r="J4" s="161" t="s">
        <v>7</v>
      </c>
    </row>
    <row r="5" spans="1:11" ht="15.75" x14ac:dyDescent="0.25">
      <c r="A5" s="325"/>
      <c r="B5" s="156"/>
      <c r="C5" s="156"/>
      <c r="D5" s="7"/>
      <c r="E5" s="7"/>
      <c r="F5" s="156" t="s">
        <v>8</v>
      </c>
      <c r="G5" s="156" t="s">
        <v>9</v>
      </c>
      <c r="H5" s="156" t="s">
        <v>10</v>
      </c>
      <c r="I5" s="156"/>
      <c r="J5" s="161"/>
    </row>
    <row r="6" spans="1:11" ht="16.899999999999999" customHeight="1" x14ac:dyDescent="0.25">
      <c r="A6" s="71" t="s">
        <v>264</v>
      </c>
      <c r="B6" s="40"/>
      <c r="C6" s="40"/>
      <c r="D6" s="61"/>
      <c r="E6" s="61"/>
      <c r="F6" s="40"/>
      <c r="G6" s="40"/>
      <c r="H6" s="40"/>
      <c r="I6" s="40"/>
      <c r="J6" s="40"/>
    </row>
    <row r="7" spans="1:11" ht="22.5" customHeight="1" x14ac:dyDescent="0.25">
      <c r="A7" s="66" t="s">
        <v>11</v>
      </c>
      <c r="B7" s="40" t="s">
        <v>181</v>
      </c>
      <c r="C7" s="97">
        <v>150</v>
      </c>
      <c r="D7" s="61">
        <v>250</v>
      </c>
      <c r="E7" s="61">
        <v>200</v>
      </c>
      <c r="F7" s="156">
        <v>4.8</v>
      </c>
      <c r="G7" s="156">
        <v>7.6</v>
      </c>
      <c r="H7" s="156">
        <v>20.2</v>
      </c>
      <c r="I7" s="156">
        <v>154.80000000000001</v>
      </c>
      <c r="J7" s="59">
        <v>66</v>
      </c>
    </row>
    <row r="8" spans="1:11" ht="15.75" hidden="1" x14ac:dyDescent="0.25">
      <c r="A8" s="176"/>
      <c r="B8" s="40" t="s">
        <v>182</v>
      </c>
      <c r="C8" s="97">
        <f>D8*C7/D7</f>
        <v>7.5</v>
      </c>
      <c r="D8" s="61">
        <v>12.5</v>
      </c>
      <c r="E8" s="61">
        <v>10</v>
      </c>
      <c r="F8" s="40"/>
      <c r="G8" s="40"/>
      <c r="H8" s="40"/>
      <c r="I8" s="40"/>
      <c r="J8" s="59"/>
      <c r="K8" s="22"/>
    </row>
    <row r="9" spans="1:11" ht="15.75" hidden="1" x14ac:dyDescent="0.25">
      <c r="A9" s="66"/>
      <c r="B9" s="40" t="s">
        <v>64</v>
      </c>
      <c r="C9" s="97">
        <f t="shared" ref="C9:C13" si="0">D9*C8/D8</f>
        <v>7.5</v>
      </c>
      <c r="D9" s="61">
        <v>12.5</v>
      </c>
      <c r="E9" s="61">
        <v>10</v>
      </c>
      <c r="F9" s="40"/>
      <c r="G9" s="40"/>
      <c r="H9" s="40"/>
      <c r="I9" s="40"/>
      <c r="J9" s="59"/>
      <c r="K9" s="22"/>
    </row>
    <row r="10" spans="1:11" ht="15.75" hidden="1" x14ac:dyDescent="0.25">
      <c r="A10" s="66"/>
      <c r="B10" s="40" t="s">
        <v>33</v>
      </c>
      <c r="C10" s="97">
        <f t="shared" si="0"/>
        <v>112.5</v>
      </c>
      <c r="D10" s="61">
        <v>187.5</v>
      </c>
      <c r="E10" s="61">
        <v>150</v>
      </c>
      <c r="F10" s="40"/>
      <c r="G10" s="40"/>
      <c r="H10" s="40"/>
      <c r="I10" s="40"/>
      <c r="J10" s="59"/>
      <c r="K10" s="22"/>
    </row>
    <row r="11" spans="1:11" ht="15.75" hidden="1" x14ac:dyDescent="0.25">
      <c r="A11" s="66"/>
      <c r="B11" s="40" t="s">
        <v>18</v>
      </c>
      <c r="C11" s="97">
        <f t="shared" si="0"/>
        <v>4.5</v>
      </c>
      <c r="D11" s="61">
        <v>7.5</v>
      </c>
      <c r="E11" s="61">
        <v>6</v>
      </c>
      <c r="F11" s="40"/>
      <c r="G11" s="40"/>
      <c r="H11" s="40"/>
      <c r="I11" s="40"/>
      <c r="J11" s="59"/>
      <c r="K11" s="22"/>
    </row>
    <row r="12" spans="1:11" ht="15.75" hidden="1" x14ac:dyDescent="0.25">
      <c r="A12" s="66"/>
      <c r="B12" s="40" t="s">
        <v>66</v>
      </c>
      <c r="C12" s="97">
        <f t="shared" si="0"/>
        <v>18</v>
      </c>
      <c r="D12" s="61">
        <v>30</v>
      </c>
      <c r="E12" s="61">
        <v>24</v>
      </c>
      <c r="F12" s="40"/>
      <c r="G12" s="40"/>
      <c r="H12" s="40"/>
      <c r="I12" s="40"/>
      <c r="J12" s="59"/>
      <c r="K12" s="22"/>
    </row>
    <row r="13" spans="1:11" ht="18" hidden="1" customHeight="1" thickBot="1" x14ac:dyDescent="0.3">
      <c r="A13" s="135"/>
      <c r="B13" s="40" t="s">
        <v>34</v>
      </c>
      <c r="C13" s="97">
        <f t="shared" si="0"/>
        <v>0.36</v>
      </c>
      <c r="D13" s="61">
        <v>0.6</v>
      </c>
      <c r="E13" s="61">
        <v>0.48</v>
      </c>
      <c r="F13" s="40"/>
      <c r="G13" s="40"/>
      <c r="H13" s="40"/>
      <c r="I13" s="40"/>
      <c r="J13" s="59"/>
      <c r="K13" s="22"/>
    </row>
    <row r="14" spans="1:11" ht="18" hidden="1" customHeight="1" thickBot="1" x14ac:dyDescent="0.3">
      <c r="A14" s="135"/>
      <c r="B14" s="40"/>
      <c r="C14" s="97"/>
      <c r="D14" s="61"/>
      <c r="E14" s="61"/>
      <c r="F14" s="40"/>
      <c r="G14" s="40"/>
      <c r="H14" s="40"/>
      <c r="I14" s="40"/>
      <c r="J14" s="59"/>
      <c r="K14" s="22"/>
    </row>
    <row r="15" spans="1:11" ht="15.75" hidden="1" x14ac:dyDescent="0.25">
      <c r="A15" s="66" t="s">
        <v>13</v>
      </c>
      <c r="B15" s="40" t="s">
        <v>136</v>
      </c>
      <c r="C15" s="40"/>
      <c r="D15" s="61"/>
      <c r="E15" s="61"/>
      <c r="F15" s="80"/>
      <c r="G15" s="80"/>
      <c r="H15" s="80"/>
      <c r="I15" s="80"/>
      <c r="J15" s="59"/>
    </row>
    <row r="16" spans="1:11" ht="15.75" x14ac:dyDescent="0.25">
      <c r="A16" s="135"/>
      <c r="B16" s="40" t="s">
        <v>305</v>
      </c>
      <c r="C16" s="40">
        <v>37</v>
      </c>
      <c r="D16" s="61">
        <v>38</v>
      </c>
      <c r="E16" s="61">
        <v>40</v>
      </c>
      <c r="F16" s="40">
        <v>2.34</v>
      </c>
      <c r="G16" s="40">
        <v>8.43</v>
      </c>
      <c r="H16" s="156">
        <v>13.78</v>
      </c>
      <c r="I16" s="40">
        <v>110.7</v>
      </c>
      <c r="J16" s="59" t="s">
        <v>280</v>
      </c>
    </row>
    <row r="17" spans="1:12" ht="15.75" hidden="1" x14ac:dyDescent="0.25">
      <c r="A17" s="164"/>
      <c r="B17" s="156" t="s">
        <v>14</v>
      </c>
      <c r="C17" s="156">
        <v>30</v>
      </c>
      <c r="D17" s="7">
        <v>30</v>
      </c>
      <c r="E17" s="7">
        <v>10</v>
      </c>
      <c r="F17" s="82"/>
      <c r="G17" s="82"/>
      <c r="H17" s="82"/>
      <c r="I17" s="40"/>
      <c r="J17" s="161"/>
    </row>
    <row r="18" spans="1:12" ht="15.75" hidden="1" x14ac:dyDescent="0.25">
      <c r="A18" s="164"/>
      <c r="B18" s="156" t="s">
        <v>15</v>
      </c>
      <c r="C18" s="156">
        <v>10</v>
      </c>
      <c r="D18" s="7">
        <v>8</v>
      </c>
      <c r="E18" s="7">
        <v>10</v>
      </c>
      <c r="F18" s="40"/>
      <c r="G18" s="40"/>
      <c r="H18" s="40"/>
      <c r="I18" s="40"/>
      <c r="J18" s="161"/>
    </row>
    <row r="19" spans="1:12" ht="15.75" hidden="1" x14ac:dyDescent="0.25">
      <c r="A19" s="164"/>
      <c r="B19" s="156"/>
      <c r="C19" s="156"/>
      <c r="D19" s="7"/>
      <c r="E19" s="7"/>
      <c r="F19" s="40"/>
      <c r="G19" s="40"/>
      <c r="H19" s="40"/>
      <c r="I19" s="40"/>
      <c r="J19" s="161"/>
    </row>
    <row r="20" spans="1:12" ht="15.75" hidden="1" x14ac:dyDescent="0.25">
      <c r="A20" s="136" t="s">
        <v>13</v>
      </c>
      <c r="B20" s="96" t="s">
        <v>13</v>
      </c>
      <c r="C20" s="156"/>
      <c r="D20" s="7"/>
      <c r="E20" s="7"/>
      <c r="F20" s="79"/>
      <c r="G20" s="79"/>
      <c r="H20" s="79"/>
      <c r="I20" s="79"/>
      <c r="J20" s="161"/>
    </row>
    <row r="21" spans="1:12" ht="15.75" x14ac:dyDescent="0.25">
      <c r="A21" s="135"/>
      <c r="B21" s="40" t="s">
        <v>183</v>
      </c>
      <c r="C21" s="40">
        <v>160</v>
      </c>
      <c r="D21" s="61"/>
      <c r="E21" s="61">
        <v>200</v>
      </c>
      <c r="F21" s="40">
        <v>2.56</v>
      </c>
      <c r="G21" s="40">
        <v>3.16</v>
      </c>
      <c r="H21" s="156">
        <v>12.07</v>
      </c>
      <c r="I21" s="40">
        <v>100.77</v>
      </c>
      <c r="J21" s="59">
        <v>9.4</v>
      </c>
    </row>
    <row r="22" spans="1:12" ht="15.75" hidden="1" x14ac:dyDescent="0.25">
      <c r="A22" s="66"/>
      <c r="B22" s="40" t="s">
        <v>95</v>
      </c>
      <c r="C22" s="40">
        <f>C21*E22/E21</f>
        <v>1.6</v>
      </c>
      <c r="D22" s="61"/>
      <c r="E22" s="61">
        <v>2</v>
      </c>
      <c r="F22" s="40"/>
      <c r="G22" s="40"/>
      <c r="H22" s="40"/>
      <c r="I22" s="40"/>
      <c r="J22" s="59"/>
    </row>
    <row r="23" spans="1:12" ht="15.75" hidden="1" x14ac:dyDescent="0.25">
      <c r="A23" s="66"/>
      <c r="B23" s="40" t="s">
        <v>18</v>
      </c>
      <c r="C23" s="40">
        <f t="shared" ref="C23:C24" si="1">C22*E23/E22</f>
        <v>12</v>
      </c>
      <c r="D23" s="61"/>
      <c r="E23" s="61">
        <v>15</v>
      </c>
      <c r="F23" s="40"/>
      <c r="G23" s="40"/>
      <c r="H23" s="40"/>
      <c r="I23" s="40"/>
      <c r="J23" s="59"/>
    </row>
    <row r="24" spans="1:12" ht="15.75" hidden="1" x14ac:dyDescent="0.25">
      <c r="A24" s="66"/>
      <c r="B24" s="40" t="s">
        <v>169</v>
      </c>
      <c r="C24" s="40">
        <f t="shared" si="1"/>
        <v>120</v>
      </c>
      <c r="D24" s="61"/>
      <c r="E24" s="61">
        <v>150</v>
      </c>
      <c r="F24" s="40"/>
      <c r="G24" s="40"/>
      <c r="H24" s="40"/>
      <c r="I24" s="40"/>
      <c r="J24" s="59"/>
    </row>
    <row r="25" spans="1:12" ht="15.75" hidden="1" x14ac:dyDescent="0.25">
      <c r="A25" s="66" t="s">
        <v>13</v>
      </c>
      <c r="B25" s="40" t="s">
        <v>13</v>
      </c>
      <c r="C25" s="40">
        <f>C7+C16+C21</f>
        <v>347</v>
      </c>
      <c r="D25" s="61"/>
      <c r="E25" s="61"/>
      <c r="F25" s="40">
        <v>2.88</v>
      </c>
      <c r="G25" s="40">
        <v>3.55</v>
      </c>
      <c r="H25" s="40">
        <v>15.24</v>
      </c>
      <c r="I25" s="40">
        <f>I26/180*C21</f>
        <v>100.76977777777778</v>
      </c>
      <c r="J25" s="59"/>
    </row>
    <row r="26" spans="1:12" ht="15.75" hidden="1" x14ac:dyDescent="0.25">
      <c r="A26" s="66"/>
      <c r="B26" s="40"/>
      <c r="C26" s="40"/>
      <c r="D26" s="61"/>
      <c r="E26" s="61"/>
      <c r="F26" s="40">
        <v>3.1640000000000001</v>
      </c>
      <c r="G26" s="40">
        <v>3.87</v>
      </c>
      <c r="H26" s="40">
        <v>15.7</v>
      </c>
      <c r="I26" s="40">
        <v>113.366</v>
      </c>
      <c r="J26" s="59"/>
    </row>
    <row r="27" spans="1:12" s="9" customFormat="1" ht="21" hidden="1" customHeight="1" thickBot="1" x14ac:dyDescent="0.3">
      <c r="A27" s="66"/>
      <c r="B27" s="97"/>
      <c r="C27" s="66"/>
      <c r="D27" s="61"/>
      <c r="E27" s="61"/>
      <c r="F27" s="66">
        <v>0.6</v>
      </c>
      <c r="G27" s="66">
        <v>0.6</v>
      </c>
      <c r="H27" s="66">
        <v>14.7</v>
      </c>
      <c r="I27" s="66">
        <v>68.31</v>
      </c>
      <c r="J27" s="71"/>
      <c r="K27" s="8"/>
    </row>
    <row r="28" spans="1:12" s="8" customFormat="1" ht="21" customHeight="1" x14ac:dyDescent="0.25">
      <c r="A28" s="71" t="s">
        <v>20</v>
      </c>
      <c r="B28" s="165"/>
      <c r="C28" s="71">
        <f>C7+C16+C21</f>
        <v>347</v>
      </c>
      <c r="D28" s="71"/>
      <c r="E28" s="71"/>
      <c r="F28" s="114">
        <f>F7+F16+F21</f>
        <v>9.6999999999999993</v>
      </c>
      <c r="G28" s="114">
        <f t="shared" ref="G28:H28" si="2">G7+G16+G21</f>
        <v>19.190000000000001</v>
      </c>
      <c r="H28" s="114">
        <f t="shared" si="2"/>
        <v>46.05</v>
      </c>
      <c r="I28" s="114">
        <f>I7+I16+I21</f>
        <v>366.27</v>
      </c>
      <c r="J28" s="71"/>
      <c r="L28" s="8">
        <v>1117</v>
      </c>
    </row>
    <row r="29" spans="1:12" s="8" customFormat="1" ht="19.5" customHeight="1" x14ac:dyDescent="0.25">
      <c r="A29" s="71" t="s">
        <v>21</v>
      </c>
      <c r="B29" s="66" t="s">
        <v>307</v>
      </c>
      <c r="C29" s="66">
        <v>100</v>
      </c>
      <c r="D29" s="128"/>
      <c r="E29" s="128"/>
      <c r="F29" s="53">
        <v>0.4</v>
      </c>
      <c r="G29" s="53">
        <v>0</v>
      </c>
      <c r="H29" s="53">
        <v>11.3</v>
      </c>
      <c r="I29" s="53">
        <v>45</v>
      </c>
      <c r="J29" s="71">
        <v>368</v>
      </c>
    </row>
    <row r="30" spans="1:12" s="8" customFormat="1" ht="36.75" customHeight="1" x14ac:dyDescent="0.25">
      <c r="A30" s="71" t="s">
        <v>184</v>
      </c>
      <c r="B30" s="135"/>
      <c r="C30" s="71">
        <v>100</v>
      </c>
      <c r="D30" s="71"/>
      <c r="E30" s="71"/>
      <c r="F30" s="71">
        <v>0.4</v>
      </c>
      <c r="G30" s="71">
        <v>0</v>
      </c>
      <c r="H30" s="71">
        <v>11.3</v>
      </c>
      <c r="I30" s="71">
        <f>I29</f>
        <v>45</v>
      </c>
      <c r="J30" s="71"/>
    </row>
    <row r="31" spans="1:12" ht="15.75" x14ac:dyDescent="0.25">
      <c r="A31" s="71" t="s">
        <v>24</v>
      </c>
      <c r="B31" s="127" t="s">
        <v>319</v>
      </c>
      <c r="C31" s="127">
        <v>30</v>
      </c>
      <c r="D31" s="157"/>
      <c r="E31" s="157"/>
      <c r="F31" s="53">
        <v>0.42</v>
      </c>
      <c r="G31" s="53">
        <v>1.5</v>
      </c>
      <c r="H31" s="53">
        <v>2.7</v>
      </c>
      <c r="I31" s="53">
        <v>26.22</v>
      </c>
      <c r="J31" s="143">
        <v>1.8</v>
      </c>
    </row>
    <row r="32" spans="1:12" ht="18.75" hidden="1" customHeight="1" thickBot="1" x14ac:dyDescent="0.3">
      <c r="A32" s="66"/>
      <c r="B32" s="40" t="s">
        <v>185</v>
      </c>
      <c r="C32" s="76">
        <v>64.17</v>
      </c>
      <c r="D32" s="61">
        <v>43.2</v>
      </c>
      <c r="E32" s="40">
        <v>43.2</v>
      </c>
      <c r="F32" s="66" t="s">
        <v>186</v>
      </c>
      <c r="G32" s="66">
        <f>[6]морковь!D170</f>
        <v>6.4170000000000005E-2</v>
      </c>
      <c r="H32" s="66">
        <f>[6]морковь!E170</f>
        <v>4.5560700000000001</v>
      </c>
      <c r="I32" s="66"/>
      <c r="J32" s="59"/>
      <c r="K32" s="36"/>
      <c r="L32" s="36"/>
    </row>
    <row r="33" spans="1:10" ht="22.5" hidden="1" customHeight="1" thickBot="1" x14ac:dyDescent="0.3">
      <c r="A33" s="66"/>
      <c r="B33" s="40" t="s">
        <v>187</v>
      </c>
      <c r="C33" s="76">
        <v>38</v>
      </c>
      <c r="D33" s="61">
        <v>8.4</v>
      </c>
      <c r="E33" s="40">
        <v>25.5</v>
      </c>
      <c r="F33" s="66">
        <f>[6]капуста!C166</f>
        <v>0.68400000000000005</v>
      </c>
      <c r="G33" s="66">
        <f>[6]капуста!D166</f>
        <v>3.8000000000000006E-2</v>
      </c>
      <c r="H33" s="66">
        <f>[6]капуста!E166</f>
        <v>1.786</v>
      </c>
      <c r="I33" s="66"/>
      <c r="J33" s="59"/>
    </row>
    <row r="34" spans="1:10" ht="15.75" hidden="1" x14ac:dyDescent="0.25">
      <c r="A34" s="66"/>
      <c r="B34" s="40" t="s">
        <v>62</v>
      </c>
      <c r="C34" s="76">
        <v>6.7</v>
      </c>
      <c r="D34" s="61">
        <v>3.6</v>
      </c>
      <c r="E34" s="40">
        <v>20.58</v>
      </c>
      <c r="F34" s="66">
        <f>'[6]яблоко (2)'!C197</f>
        <v>2.6800000000000001E-2</v>
      </c>
      <c r="G34" s="66">
        <f>'[6]яблоко (2)'!D197</f>
        <v>2.6800000000000001E-2</v>
      </c>
      <c r="H34" s="66">
        <f>'[6]яблоко (2)'!E197</f>
        <v>0.65660000000000007</v>
      </c>
      <c r="I34" s="66"/>
      <c r="J34" s="59"/>
    </row>
    <row r="35" spans="1:10" ht="15.75" hidden="1" x14ac:dyDescent="0.25">
      <c r="A35" s="66"/>
      <c r="B35" s="40" t="s">
        <v>102</v>
      </c>
      <c r="C35" s="76">
        <f t="shared" ref="C35" si="3">C34*D35/D34</f>
        <v>46.9</v>
      </c>
      <c r="D35" s="61">
        <v>25.2</v>
      </c>
      <c r="E35" s="40">
        <v>7.5</v>
      </c>
      <c r="F35" s="66">
        <f>[6]лук!C168</f>
        <v>0.65659999999999996</v>
      </c>
      <c r="G35" s="66">
        <f>[6]лук!D168</f>
        <v>0</v>
      </c>
      <c r="H35" s="66">
        <f>[6]лук!E168</f>
        <v>4.2679</v>
      </c>
      <c r="I35" s="66"/>
      <c r="J35" s="59"/>
    </row>
    <row r="36" spans="1:10" ht="15.75" hidden="1" x14ac:dyDescent="0.25">
      <c r="A36" s="66" t="s">
        <v>13</v>
      </c>
      <c r="B36" s="40" t="s">
        <v>13</v>
      </c>
      <c r="C36" s="40"/>
      <c r="D36" s="61"/>
      <c r="E36" s="61"/>
      <c r="F36" s="66">
        <v>1.18</v>
      </c>
      <c r="G36" s="66">
        <v>3.81</v>
      </c>
      <c r="H36" s="66">
        <v>2.93</v>
      </c>
      <c r="I36" s="66">
        <v>50.25</v>
      </c>
      <c r="J36" s="59"/>
    </row>
    <row r="37" spans="1:10" ht="15.75" hidden="1" x14ac:dyDescent="0.25">
      <c r="A37" s="66"/>
      <c r="B37" s="40"/>
      <c r="C37" s="40"/>
      <c r="D37" s="61"/>
      <c r="E37" s="61"/>
      <c r="F37" s="66">
        <v>0.66</v>
      </c>
      <c r="G37" s="66">
        <v>3.1</v>
      </c>
      <c r="H37" s="66">
        <v>6.6</v>
      </c>
      <c r="I37" s="66">
        <v>56.22</v>
      </c>
      <c r="J37" s="59"/>
    </row>
    <row r="38" spans="1:10" ht="17.25" customHeight="1" x14ac:dyDescent="0.25">
      <c r="A38" s="66"/>
      <c r="B38" s="40" t="s">
        <v>296</v>
      </c>
      <c r="C38" s="40">
        <v>150</v>
      </c>
      <c r="D38" s="61">
        <v>250</v>
      </c>
      <c r="E38" s="40">
        <v>200</v>
      </c>
      <c r="F38" s="29">
        <v>3.1</v>
      </c>
      <c r="G38" s="29">
        <v>1.9</v>
      </c>
      <c r="H38" s="29">
        <v>11.2</v>
      </c>
      <c r="I38" s="29">
        <v>80.8</v>
      </c>
      <c r="J38" s="59">
        <v>2.6</v>
      </c>
    </row>
    <row r="39" spans="1:10" ht="15.75" hidden="1" x14ac:dyDescent="0.25">
      <c r="A39" s="66"/>
      <c r="B39" s="40" t="s">
        <v>188</v>
      </c>
      <c r="C39" s="40">
        <f>C38*D39/D38</f>
        <v>15</v>
      </c>
      <c r="D39" s="66">
        <v>25</v>
      </c>
      <c r="E39" s="66">
        <v>20</v>
      </c>
      <c r="F39" s="66"/>
      <c r="G39" s="66"/>
      <c r="H39" s="66"/>
      <c r="I39" s="66"/>
      <c r="J39" s="59"/>
    </row>
    <row r="40" spans="1:10" ht="15.75" hidden="1" x14ac:dyDescent="0.25">
      <c r="A40" s="66"/>
      <c r="B40" s="40" t="s">
        <v>110</v>
      </c>
      <c r="C40" s="40">
        <f t="shared" ref="C40:C44" si="4">C39*D40/D39</f>
        <v>45</v>
      </c>
      <c r="D40" s="66">
        <v>75</v>
      </c>
      <c r="E40" s="66">
        <v>60</v>
      </c>
      <c r="F40" s="66"/>
      <c r="G40" s="66"/>
      <c r="H40" s="66"/>
      <c r="I40" s="66"/>
      <c r="J40" s="59"/>
    </row>
    <row r="41" spans="1:10" ht="15.75" hidden="1" x14ac:dyDescent="0.25">
      <c r="A41" s="66"/>
      <c r="B41" s="40" t="s">
        <v>107</v>
      </c>
      <c r="C41" s="40">
        <f t="shared" si="4"/>
        <v>7.5</v>
      </c>
      <c r="D41" s="66">
        <v>12.5</v>
      </c>
      <c r="E41" s="66">
        <v>10</v>
      </c>
      <c r="F41" s="66"/>
      <c r="G41" s="66"/>
      <c r="H41" s="66"/>
      <c r="I41" s="66"/>
      <c r="J41" s="59"/>
    </row>
    <row r="42" spans="1:10" ht="15.75" hidden="1" x14ac:dyDescent="0.25">
      <c r="A42" s="66"/>
      <c r="B42" s="40" t="s">
        <v>62</v>
      </c>
      <c r="C42" s="40">
        <f t="shared" si="4"/>
        <v>7.5</v>
      </c>
      <c r="D42" s="66">
        <v>12.5</v>
      </c>
      <c r="E42" s="66">
        <v>10</v>
      </c>
      <c r="F42" s="66"/>
      <c r="G42" s="66"/>
      <c r="H42" s="66"/>
      <c r="I42" s="66"/>
      <c r="J42" s="59"/>
    </row>
    <row r="43" spans="1:10" ht="15.75" hidden="1" x14ac:dyDescent="0.25">
      <c r="A43" s="66"/>
      <c r="B43" s="40" t="s">
        <v>15</v>
      </c>
      <c r="C43" s="40">
        <f t="shared" si="4"/>
        <v>1.5</v>
      </c>
      <c r="D43" s="66">
        <v>2.5</v>
      </c>
      <c r="E43" s="66">
        <v>2</v>
      </c>
      <c r="F43" s="66"/>
      <c r="G43" s="66"/>
      <c r="H43" s="66"/>
      <c r="I43" s="66"/>
      <c r="J43" s="59"/>
    </row>
    <row r="44" spans="1:10" ht="15.75" hidden="1" x14ac:dyDescent="0.25">
      <c r="A44" s="66"/>
      <c r="B44" s="40" t="s">
        <v>102</v>
      </c>
      <c r="C44" s="40">
        <f t="shared" si="4"/>
        <v>1.5</v>
      </c>
      <c r="D44" s="66">
        <v>2.5</v>
      </c>
      <c r="E44" s="66">
        <v>2</v>
      </c>
      <c r="F44" s="66"/>
      <c r="G44" s="66"/>
      <c r="H44" s="66"/>
      <c r="I44" s="66"/>
      <c r="J44" s="59"/>
    </row>
    <row r="45" spans="1:10" ht="15.75" hidden="1" x14ac:dyDescent="0.25">
      <c r="A45" s="66" t="s">
        <v>13</v>
      </c>
      <c r="B45" s="40" t="s">
        <v>13</v>
      </c>
      <c r="C45" s="40"/>
      <c r="D45" s="61"/>
      <c r="E45" s="61"/>
      <c r="F45" s="66"/>
      <c r="G45" s="66"/>
      <c r="H45" s="66"/>
      <c r="I45" s="66"/>
      <c r="J45" s="59"/>
    </row>
    <row r="46" spans="1:10" ht="15.75" hidden="1" x14ac:dyDescent="0.25">
      <c r="A46" s="66"/>
      <c r="B46" s="40"/>
      <c r="C46" s="40"/>
      <c r="D46" s="61"/>
      <c r="E46" s="61"/>
      <c r="F46" s="66"/>
      <c r="G46" s="66"/>
      <c r="H46" s="66"/>
      <c r="I46" s="66"/>
      <c r="J46" s="59"/>
    </row>
    <row r="47" spans="1:10" ht="20.25" customHeight="1" x14ac:dyDescent="0.25">
      <c r="A47" s="66"/>
      <c r="B47" s="40" t="s">
        <v>339</v>
      </c>
      <c r="C47" s="40">
        <v>80</v>
      </c>
      <c r="D47" s="61">
        <v>180</v>
      </c>
      <c r="E47" s="61">
        <v>150</v>
      </c>
      <c r="F47" s="29">
        <v>4.0999999999999996</v>
      </c>
      <c r="G47" s="29">
        <v>3.1</v>
      </c>
      <c r="H47" s="29">
        <v>23.34</v>
      </c>
      <c r="I47" s="29">
        <v>130.5</v>
      </c>
      <c r="J47" s="59">
        <v>8.1999999999999993</v>
      </c>
    </row>
    <row r="48" spans="1:10" ht="15.75" hidden="1" x14ac:dyDescent="0.25">
      <c r="A48" s="66"/>
      <c r="B48" s="40" t="s">
        <v>189</v>
      </c>
      <c r="C48" s="40">
        <f>C47*E48/E47</f>
        <v>33.44</v>
      </c>
      <c r="D48" s="61">
        <v>75.239999999999995</v>
      </c>
      <c r="E48" s="61">
        <v>62.7</v>
      </c>
      <c r="F48" s="111"/>
      <c r="G48" s="111"/>
      <c r="H48" s="111"/>
      <c r="I48" s="111"/>
      <c r="J48" s="59"/>
    </row>
    <row r="49" spans="1:10" ht="15.75" hidden="1" x14ac:dyDescent="0.25">
      <c r="A49" s="66"/>
      <c r="B49" s="40" t="s">
        <v>93</v>
      </c>
      <c r="C49" s="80">
        <f>C48*E49/E48</f>
        <v>4.2666666666666666</v>
      </c>
      <c r="D49" s="61">
        <v>9.6</v>
      </c>
      <c r="E49" s="61">
        <v>8</v>
      </c>
      <c r="F49" s="111"/>
      <c r="G49" s="111"/>
      <c r="H49" s="111"/>
      <c r="I49" s="111"/>
      <c r="J49" s="59"/>
    </row>
    <row r="50" spans="1:10" ht="15.75" hidden="1" x14ac:dyDescent="0.25">
      <c r="A50" s="66" t="s">
        <v>13</v>
      </c>
      <c r="B50" s="40" t="s">
        <v>13</v>
      </c>
      <c r="C50" s="40"/>
      <c r="D50" s="61"/>
      <c r="E50" s="61"/>
      <c r="F50" s="111"/>
      <c r="G50" s="111"/>
      <c r="H50" s="111"/>
      <c r="I50" s="111"/>
      <c r="J50" s="59"/>
    </row>
    <row r="51" spans="1:10" ht="15.75" hidden="1" x14ac:dyDescent="0.25">
      <c r="A51" s="66"/>
      <c r="B51" s="40"/>
      <c r="C51" s="40"/>
      <c r="D51" s="61"/>
      <c r="E51" s="61"/>
      <c r="F51" s="111"/>
      <c r="G51" s="111"/>
      <c r="H51" s="111"/>
      <c r="I51" s="111"/>
      <c r="J51" s="59"/>
    </row>
    <row r="52" spans="1:10" ht="15.6" customHeight="1" x14ac:dyDescent="0.25">
      <c r="A52" s="66"/>
      <c r="B52" s="40" t="s">
        <v>306</v>
      </c>
      <c r="C52" s="40">
        <v>50</v>
      </c>
      <c r="D52" s="61">
        <v>80</v>
      </c>
      <c r="E52" s="61">
        <v>70</v>
      </c>
      <c r="F52" s="29">
        <v>8.5</v>
      </c>
      <c r="G52" s="66">
        <v>6.8</v>
      </c>
      <c r="H52" s="66">
        <v>3</v>
      </c>
      <c r="I52" s="66">
        <v>139.1</v>
      </c>
      <c r="J52" s="59">
        <v>93</v>
      </c>
    </row>
    <row r="53" spans="1:10" ht="15.75" hidden="1" x14ac:dyDescent="0.25">
      <c r="A53" s="66"/>
      <c r="B53" s="40" t="s">
        <v>190</v>
      </c>
      <c r="C53" s="80">
        <v>60.29</v>
      </c>
      <c r="D53" s="61">
        <v>68.599999999999994</v>
      </c>
      <c r="E53" s="80">
        <v>60.3</v>
      </c>
      <c r="F53" s="66"/>
      <c r="G53" s="66"/>
      <c r="H53" s="66"/>
      <c r="I53" s="66"/>
      <c r="J53" s="59"/>
    </row>
    <row r="54" spans="1:10" ht="15.75" hidden="1" x14ac:dyDescent="0.25">
      <c r="A54" s="66"/>
      <c r="B54" s="40" t="s">
        <v>191</v>
      </c>
      <c r="C54" s="80">
        <v>33.6</v>
      </c>
      <c r="D54" s="61"/>
      <c r="E54" s="80"/>
      <c r="F54" s="66"/>
      <c r="G54" s="66"/>
      <c r="H54" s="66"/>
      <c r="I54" s="66"/>
      <c r="J54" s="59"/>
    </row>
    <row r="55" spans="1:10" ht="15.75" hidden="1" x14ac:dyDescent="0.25">
      <c r="A55" s="66"/>
      <c r="B55" s="40" t="s">
        <v>107</v>
      </c>
      <c r="C55" s="80"/>
      <c r="D55" s="61">
        <v>16</v>
      </c>
      <c r="E55" s="80">
        <v>14</v>
      </c>
      <c r="F55" s="66"/>
      <c r="G55" s="66"/>
      <c r="H55" s="66"/>
      <c r="I55" s="66"/>
      <c r="J55" s="59"/>
    </row>
    <row r="56" spans="1:10" ht="15.75" hidden="1" x14ac:dyDescent="0.25">
      <c r="A56" s="66"/>
      <c r="B56" s="40" t="s">
        <v>192</v>
      </c>
      <c r="C56" s="80">
        <v>11.38</v>
      </c>
      <c r="D56" s="61"/>
      <c r="E56" s="80"/>
      <c r="F56" s="66"/>
      <c r="G56" s="66"/>
      <c r="H56" s="66"/>
      <c r="I56" s="66"/>
      <c r="J56" s="59"/>
    </row>
    <row r="57" spans="1:10" ht="15.75" hidden="1" x14ac:dyDescent="0.25">
      <c r="A57" s="66"/>
      <c r="B57" s="40" t="s">
        <v>61</v>
      </c>
      <c r="C57" s="80">
        <v>11.38</v>
      </c>
      <c r="D57" s="61"/>
      <c r="E57" s="80"/>
      <c r="F57" s="66"/>
      <c r="G57" s="66"/>
      <c r="H57" s="66"/>
      <c r="I57" s="66"/>
      <c r="J57" s="59"/>
    </row>
    <row r="58" spans="1:10" ht="15.75" hidden="1" x14ac:dyDescent="0.25">
      <c r="A58" s="66"/>
      <c r="B58" s="40" t="s">
        <v>62</v>
      </c>
      <c r="C58" s="80">
        <v>4.4800000000000004</v>
      </c>
      <c r="D58" s="61">
        <v>6.4</v>
      </c>
      <c r="E58" s="80">
        <v>5.6</v>
      </c>
      <c r="F58" s="66"/>
      <c r="G58" s="66"/>
      <c r="H58" s="66"/>
      <c r="I58" s="66"/>
      <c r="J58" s="59"/>
    </row>
    <row r="59" spans="1:10" ht="15.75" hidden="1" x14ac:dyDescent="0.25">
      <c r="A59" s="66"/>
      <c r="B59" s="40" t="s">
        <v>193</v>
      </c>
      <c r="C59" s="80"/>
      <c r="D59" s="61"/>
      <c r="E59" s="80"/>
      <c r="F59" s="66"/>
      <c r="G59" s="66"/>
      <c r="H59" s="66"/>
      <c r="I59" s="66"/>
      <c r="J59" s="59"/>
    </row>
    <row r="60" spans="1:10" ht="15.75" hidden="1" x14ac:dyDescent="0.25">
      <c r="A60" s="66"/>
      <c r="B60" s="40" t="s">
        <v>170</v>
      </c>
      <c r="C60" s="80">
        <f t="shared" ref="C60:C64" si="5">C58*D60/D58</f>
        <v>1.1200000000000001</v>
      </c>
      <c r="D60" s="61">
        <v>1.6</v>
      </c>
      <c r="E60" s="80">
        <v>1.4</v>
      </c>
      <c r="F60" s="66"/>
      <c r="G60" s="66"/>
      <c r="H60" s="66"/>
      <c r="I60" s="66"/>
      <c r="J60" s="59"/>
    </row>
    <row r="61" spans="1:10" ht="15.75" hidden="1" x14ac:dyDescent="0.25">
      <c r="A61" s="66"/>
      <c r="B61" s="40" t="s">
        <v>194</v>
      </c>
      <c r="C61" s="80">
        <f>C52*D61/D52</f>
        <v>17.5</v>
      </c>
      <c r="D61" s="61">
        <v>28</v>
      </c>
      <c r="E61" s="80">
        <v>24.5</v>
      </c>
      <c r="F61" s="66"/>
      <c r="G61" s="66"/>
      <c r="H61" s="66"/>
      <c r="I61" s="66"/>
      <c r="J61" s="59"/>
    </row>
    <row r="62" spans="1:10" ht="15.75" hidden="1" x14ac:dyDescent="0.25">
      <c r="A62" s="66"/>
      <c r="B62" s="40" t="s">
        <v>33</v>
      </c>
      <c r="C62" s="80">
        <f t="shared" si="5"/>
        <v>8.4</v>
      </c>
      <c r="D62" s="61">
        <v>12</v>
      </c>
      <c r="E62" s="80">
        <v>10.5</v>
      </c>
      <c r="F62" s="66"/>
      <c r="G62" s="66"/>
      <c r="H62" s="66"/>
      <c r="I62" s="66"/>
      <c r="J62" s="59"/>
    </row>
    <row r="63" spans="1:10" ht="15.75" hidden="1" x14ac:dyDescent="0.25">
      <c r="A63" s="66"/>
      <c r="B63" s="40" t="s">
        <v>116</v>
      </c>
      <c r="C63" s="80">
        <f t="shared" si="5"/>
        <v>1.5</v>
      </c>
      <c r="D63" s="61">
        <v>2.4</v>
      </c>
      <c r="E63" s="80">
        <v>2.1</v>
      </c>
      <c r="F63" s="66"/>
      <c r="G63" s="66"/>
      <c r="H63" s="66"/>
      <c r="I63" s="66"/>
      <c r="J63" s="59"/>
    </row>
    <row r="64" spans="1:10" ht="15.75" hidden="1" x14ac:dyDescent="0.25">
      <c r="A64" s="66"/>
      <c r="B64" s="40" t="s">
        <v>34</v>
      </c>
      <c r="C64" s="80">
        <f t="shared" si="5"/>
        <v>0.67200000000000004</v>
      </c>
      <c r="D64" s="61">
        <v>0.96</v>
      </c>
      <c r="E64" s="80">
        <v>0.84</v>
      </c>
      <c r="F64" s="66"/>
      <c r="G64" s="66"/>
      <c r="H64" s="66"/>
      <c r="I64" s="66"/>
      <c r="J64" s="59"/>
    </row>
    <row r="65" spans="1:10" ht="15.75" hidden="1" x14ac:dyDescent="0.25">
      <c r="A65" s="66" t="s">
        <v>13</v>
      </c>
      <c r="B65" s="40"/>
      <c r="C65" s="40"/>
      <c r="D65" s="61"/>
      <c r="E65" s="61"/>
      <c r="F65" s="66"/>
      <c r="G65" s="66"/>
      <c r="H65" s="66"/>
      <c r="I65" s="66"/>
      <c r="J65" s="59"/>
    </row>
    <row r="66" spans="1:10" ht="15.75" hidden="1" x14ac:dyDescent="0.25">
      <c r="A66" s="66"/>
      <c r="B66" s="40"/>
      <c r="C66" s="40"/>
      <c r="D66" s="61"/>
      <c r="E66" s="61"/>
      <c r="F66" s="66"/>
      <c r="G66" s="66"/>
      <c r="H66" s="66"/>
      <c r="I66" s="66"/>
      <c r="J66" s="59"/>
    </row>
    <row r="67" spans="1:10" ht="15.75" x14ac:dyDescent="0.25">
      <c r="A67" s="66"/>
      <c r="B67" s="40" t="s">
        <v>195</v>
      </c>
      <c r="C67" s="66">
        <v>130</v>
      </c>
      <c r="D67" s="61"/>
      <c r="E67" s="61">
        <v>200</v>
      </c>
      <c r="F67" s="120">
        <v>0</v>
      </c>
      <c r="G67" s="120">
        <v>0</v>
      </c>
      <c r="H67" s="156">
        <v>10.48</v>
      </c>
      <c r="I67" s="120">
        <v>39.53</v>
      </c>
      <c r="J67" s="59">
        <v>233</v>
      </c>
    </row>
    <row r="68" spans="1:10" ht="15.75" hidden="1" x14ac:dyDescent="0.25">
      <c r="A68" s="66"/>
      <c r="B68" s="40" t="s">
        <v>196</v>
      </c>
      <c r="C68" s="97">
        <f>D68*C67/180</f>
        <v>15.6</v>
      </c>
      <c r="D68" s="130">
        <v>21.6</v>
      </c>
      <c r="E68" s="61">
        <v>27.75</v>
      </c>
      <c r="F68" s="66"/>
      <c r="G68" s="66"/>
      <c r="H68" s="66"/>
      <c r="I68" s="66"/>
      <c r="J68" s="59"/>
    </row>
    <row r="69" spans="1:10" ht="15.75" hidden="1" x14ac:dyDescent="0.25">
      <c r="A69" s="66"/>
      <c r="B69" s="40" t="s">
        <v>19</v>
      </c>
      <c r="C69" s="97">
        <v>161.5</v>
      </c>
      <c r="D69" s="40">
        <v>171</v>
      </c>
      <c r="E69" s="61">
        <v>200</v>
      </c>
      <c r="F69" s="66"/>
      <c r="G69" s="66"/>
      <c r="H69" s="66"/>
      <c r="I69" s="66"/>
      <c r="J69" s="59"/>
    </row>
    <row r="70" spans="1:10" ht="15.75" hidden="1" x14ac:dyDescent="0.25">
      <c r="A70" s="66" t="s">
        <v>13</v>
      </c>
      <c r="B70" s="40"/>
      <c r="C70" s="40"/>
      <c r="D70" s="61"/>
      <c r="E70" s="61"/>
      <c r="F70" s="66"/>
      <c r="G70" s="66"/>
      <c r="H70" s="66"/>
      <c r="I70" s="66"/>
      <c r="J70" s="59"/>
    </row>
    <row r="71" spans="1:10" ht="15.75" hidden="1" x14ac:dyDescent="0.25">
      <c r="A71" s="66"/>
      <c r="B71" s="40"/>
      <c r="C71" s="40"/>
      <c r="D71" s="61"/>
      <c r="E71" s="61"/>
      <c r="F71" s="66"/>
      <c r="G71" s="66"/>
      <c r="H71" s="66"/>
      <c r="I71" s="66"/>
      <c r="J71" s="59"/>
    </row>
    <row r="72" spans="1:10" ht="15.75" x14ac:dyDescent="0.25">
      <c r="A72" s="66"/>
      <c r="B72" s="40" t="s">
        <v>275</v>
      </c>
      <c r="C72" s="40">
        <v>20</v>
      </c>
      <c r="D72" s="61">
        <v>30</v>
      </c>
      <c r="E72" s="61"/>
      <c r="F72" s="40">
        <v>1.3</v>
      </c>
      <c r="G72" s="40">
        <v>0.21</v>
      </c>
      <c r="H72" s="156">
        <v>6.68</v>
      </c>
      <c r="I72" s="40">
        <v>38</v>
      </c>
      <c r="J72" s="77" t="s">
        <v>36</v>
      </c>
    </row>
    <row r="73" spans="1:10" ht="15.75" hidden="1" x14ac:dyDescent="0.25">
      <c r="A73" s="66"/>
      <c r="B73" s="40" t="s">
        <v>37</v>
      </c>
      <c r="C73" s="40">
        <f>C72*D73/D72</f>
        <v>26.666666666666668</v>
      </c>
      <c r="D73" s="61">
        <v>40</v>
      </c>
      <c r="E73" s="61"/>
      <c r="F73" s="40"/>
      <c r="G73" s="40"/>
      <c r="H73" s="40"/>
      <c r="I73" s="40"/>
      <c r="J73" s="59"/>
    </row>
    <row r="74" spans="1:10" ht="15.75" hidden="1" x14ac:dyDescent="0.25">
      <c r="A74" s="66" t="s">
        <v>13</v>
      </c>
      <c r="B74" s="40"/>
      <c r="C74" s="40"/>
      <c r="D74" s="61"/>
      <c r="E74" s="61"/>
      <c r="F74" s="40">
        <f>F75/40*C72</f>
        <v>1.37</v>
      </c>
      <c r="G74" s="40">
        <f>G75/40*C72</f>
        <v>0.2</v>
      </c>
      <c r="H74" s="40">
        <f>H75/40*C72</f>
        <v>10.074999999999999</v>
      </c>
      <c r="I74" s="40">
        <f>I75/40*C72</f>
        <v>48.545000000000002</v>
      </c>
      <c r="J74" s="59"/>
    </row>
    <row r="75" spans="1:10" ht="15.75" hidden="1" x14ac:dyDescent="0.25">
      <c r="A75" s="66"/>
      <c r="B75" s="40"/>
      <c r="C75" s="40"/>
      <c r="D75" s="61"/>
      <c r="E75" s="61"/>
      <c r="F75" s="40">
        <v>2.74</v>
      </c>
      <c r="G75" s="40">
        <v>0.4</v>
      </c>
      <c r="H75" s="40">
        <v>20.149999999999999</v>
      </c>
      <c r="I75" s="40">
        <v>97.09</v>
      </c>
      <c r="J75" s="59"/>
    </row>
    <row r="76" spans="1:10" ht="15.75" x14ac:dyDescent="0.25">
      <c r="A76" s="71" t="s">
        <v>197</v>
      </c>
      <c r="B76" s="40"/>
      <c r="C76" s="59">
        <v>460</v>
      </c>
      <c r="D76" s="162"/>
      <c r="E76" s="162"/>
      <c r="F76" s="79">
        <v>17.420000000000002</v>
      </c>
      <c r="G76" s="79">
        <v>13.51</v>
      </c>
      <c r="H76" s="79">
        <v>57.4</v>
      </c>
      <c r="I76" s="79">
        <v>454.15</v>
      </c>
      <c r="J76" s="59"/>
    </row>
    <row r="77" spans="1:10" ht="19.5" customHeight="1" x14ac:dyDescent="0.25">
      <c r="A77" s="165" t="s">
        <v>40</v>
      </c>
      <c r="B77" s="40" t="s">
        <v>284</v>
      </c>
      <c r="C77" s="40">
        <v>20</v>
      </c>
      <c r="D77" s="61">
        <v>80</v>
      </c>
      <c r="E77" s="40">
        <v>120</v>
      </c>
      <c r="F77" s="53">
        <v>2.54</v>
      </c>
      <c r="G77" s="124">
        <v>2.2999999999999998</v>
      </c>
      <c r="H77" s="124">
        <v>0.14000000000000001</v>
      </c>
      <c r="I77" s="124">
        <v>31.5</v>
      </c>
      <c r="J77" s="59">
        <v>78</v>
      </c>
    </row>
    <row r="78" spans="1:10" ht="39.75" hidden="1" customHeight="1" thickBot="1" x14ac:dyDescent="0.3">
      <c r="A78" s="71"/>
      <c r="B78" s="76"/>
      <c r="C78" s="40">
        <v>68</v>
      </c>
      <c r="D78" s="61">
        <v>80.8</v>
      </c>
      <c r="E78" s="40">
        <v>37.200000000000003</v>
      </c>
      <c r="F78" s="40"/>
      <c r="G78" s="40"/>
      <c r="H78" s="40"/>
      <c r="I78" s="40"/>
      <c r="J78" s="59"/>
    </row>
    <row r="79" spans="1:10" ht="15.75" hidden="1" x14ac:dyDescent="0.25">
      <c r="A79" s="71"/>
      <c r="B79" s="76"/>
      <c r="C79" s="40" t="s">
        <v>198</v>
      </c>
      <c r="D79" s="61">
        <v>10.4</v>
      </c>
      <c r="E79" s="40">
        <v>51.24</v>
      </c>
      <c r="F79" s="40"/>
      <c r="G79" s="40"/>
      <c r="H79" s="40"/>
      <c r="I79" s="40"/>
      <c r="J79" s="59"/>
    </row>
    <row r="80" spans="1:10" ht="22.5" hidden="1" customHeight="1" thickBot="1" x14ac:dyDescent="0.3">
      <c r="A80" s="71"/>
      <c r="B80" s="76"/>
      <c r="C80" s="81" t="s">
        <v>199</v>
      </c>
      <c r="D80" s="163" t="s">
        <v>200</v>
      </c>
      <c r="E80" s="40">
        <v>21.6</v>
      </c>
      <c r="F80" s="40"/>
      <c r="G80" s="40"/>
      <c r="H80" s="40"/>
      <c r="I80" s="40"/>
      <c r="J80" s="59"/>
    </row>
    <row r="81" spans="1:15" ht="15.75" hidden="1" x14ac:dyDescent="0.25">
      <c r="A81" s="71"/>
      <c r="B81" s="76"/>
      <c r="C81" s="40">
        <v>10</v>
      </c>
      <c r="D81" s="61">
        <v>0.8</v>
      </c>
      <c r="E81" s="40">
        <v>7.2</v>
      </c>
      <c r="F81" s="40"/>
      <c r="G81" s="40"/>
      <c r="H81" s="40"/>
      <c r="I81" s="40"/>
      <c r="J81" s="59"/>
    </row>
    <row r="82" spans="1:15" ht="15.75" hidden="1" x14ac:dyDescent="0.25">
      <c r="A82" s="71"/>
      <c r="B82" s="76"/>
      <c r="C82" s="40">
        <v>85</v>
      </c>
      <c r="D82" s="61"/>
      <c r="E82" s="40"/>
      <c r="F82" s="40"/>
      <c r="G82" s="40"/>
      <c r="H82" s="40"/>
      <c r="I82" s="40"/>
      <c r="J82" s="59"/>
    </row>
    <row r="83" spans="1:15" ht="19.5" hidden="1" customHeight="1" thickBot="1" x14ac:dyDescent="0.3">
      <c r="A83" s="71"/>
      <c r="B83" s="76"/>
      <c r="C83" s="40">
        <v>2.5</v>
      </c>
      <c r="D83" s="61"/>
      <c r="E83" s="40"/>
      <c r="F83" s="40"/>
      <c r="G83" s="40"/>
      <c r="H83" s="40"/>
      <c r="I83" s="40"/>
      <c r="J83" s="59"/>
    </row>
    <row r="84" spans="1:15" ht="15.75" hidden="1" x14ac:dyDescent="0.25">
      <c r="A84" s="71"/>
      <c r="B84" s="76"/>
      <c r="C84" s="40">
        <v>75</v>
      </c>
      <c r="D84" s="61"/>
      <c r="E84" s="40"/>
      <c r="F84" s="40"/>
      <c r="G84" s="40"/>
      <c r="H84" s="40"/>
      <c r="I84" s="40"/>
      <c r="J84" s="59"/>
    </row>
    <row r="85" spans="1:15" ht="15.75" hidden="1" x14ac:dyDescent="0.25">
      <c r="A85" s="71"/>
      <c r="B85" s="76"/>
      <c r="C85" s="40">
        <v>10</v>
      </c>
      <c r="D85" s="61"/>
      <c r="E85" s="40"/>
      <c r="F85" s="40"/>
      <c r="G85" s="40"/>
      <c r="H85" s="40"/>
      <c r="I85" s="40"/>
      <c r="J85" s="59"/>
    </row>
    <row r="86" spans="1:15" ht="15.75" hidden="1" x14ac:dyDescent="0.25">
      <c r="A86" s="59" t="s">
        <v>13</v>
      </c>
      <c r="B86" s="97"/>
      <c r="C86" s="40"/>
      <c r="D86" s="61"/>
      <c r="E86" s="61"/>
      <c r="F86" s="40">
        <v>3.129</v>
      </c>
      <c r="G86" s="40">
        <v>7.609</v>
      </c>
      <c r="H86" s="40">
        <v>19.103000000000002</v>
      </c>
      <c r="I86" s="40">
        <v>157.815</v>
      </c>
      <c r="J86" s="59"/>
    </row>
    <row r="87" spans="1:15" ht="15.75" hidden="1" x14ac:dyDescent="0.25">
      <c r="A87" s="71"/>
      <c r="B87" s="40"/>
      <c r="C87" s="40"/>
      <c r="D87" s="61"/>
      <c r="E87" s="61"/>
      <c r="F87" s="299">
        <v>14.96</v>
      </c>
      <c r="G87" s="299">
        <v>10.96</v>
      </c>
      <c r="H87" s="299">
        <v>8.8000000000000007</v>
      </c>
      <c r="I87" s="299">
        <v>188</v>
      </c>
      <c r="J87" s="59"/>
    </row>
    <row r="88" spans="1:15" ht="15.75" x14ac:dyDescent="0.25">
      <c r="A88" s="71"/>
      <c r="B88" s="66" t="s">
        <v>270</v>
      </c>
      <c r="C88" s="40">
        <v>30</v>
      </c>
      <c r="D88" s="61">
        <v>200</v>
      </c>
      <c r="E88" s="282">
        <v>200</v>
      </c>
      <c r="F88" s="120">
        <v>1.89</v>
      </c>
      <c r="G88" s="120">
        <v>6.83</v>
      </c>
      <c r="H88" s="120">
        <v>11.17</v>
      </c>
      <c r="I88" s="120">
        <v>89.75</v>
      </c>
      <c r="J88" s="298">
        <v>6.0000999999999998</v>
      </c>
    </row>
    <row r="89" spans="1:15" ht="15.75" hidden="1" x14ac:dyDescent="0.25">
      <c r="A89" s="71"/>
      <c r="B89" s="40" t="s">
        <v>202</v>
      </c>
      <c r="C89" s="40">
        <f>C88*D89/D88</f>
        <v>0.09</v>
      </c>
      <c r="D89" s="61">
        <v>0.6</v>
      </c>
      <c r="E89" s="40">
        <v>100</v>
      </c>
      <c r="F89" s="300"/>
      <c r="G89" s="300"/>
      <c r="H89" s="300"/>
      <c r="I89" s="300"/>
      <c r="J89" s="40"/>
    </row>
    <row r="90" spans="1:15" ht="15.75" hidden="1" x14ac:dyDescent="0.25">
      <c r="A90" s="71"/>
      <c r="B90" s="40" t="s">
        <v>84</v>
      </c>
      <c r="C90" s="40">
        <f t="shared" ref="C90:C91" si="6">C89*D90/D89</f>
        <v>28.499999999999996</v>
      </c>
      <c r="D90" s="61">
        <v>190</v>
      </c>
      <c r="E90" s="40">
        <v>0.6</v>
      </c>
      <c r="F90" s="40"/>
      <c r="G90" s="40"/>
      <c r="H90" s="40"/>
      <c r="I90" s="40"/>
      <c r="J90" s="40"/>
    </row>
    <row r="91" spans="1:15" ht="15.75" hidden="1" x14ac:dyDescent="0.25">
      <c r="A91" s="71"/>
      <c r="B91" s="40" t="s">
        <v>203</v>
      </c>
      <c r="C91" s="40">
        <f t="shared" si="6"/>
        <v>1.9499999999999997</v>
      </c>
      <c r="D91" s="61">
        <v>13</v>
      </c>
      <c r="E91" s="40">
        <v>13</v>
      </c>
      <c r="F91" s="40"/>
      <c r="G91" s="40"/>
      <c r="H91" s="40"/>
      <c r="I91" s="40"/>
      <c r="J91" s="40"/>
    </row>
    <row r="92" spans="1:15" ht="15.75" hidden="1" x14ac:dyDescent="0.25">
      <c r="A92" s="71" t="s">
        <v>13</v>
      </c>
      <c r="B92" s="40"/>
      <c r="C92" s="40"/>
      <c r="D92" s="61"/>
      <c r="E92" s="61"/>
      <c r="F92" s="40">
        <v>0</v>
      </c>
      <c r="G92" s="40">
        <v>2.601</v>
      </c>
      <c r="H92" s="40">
        <f>H93/200*C88</f>
        <v>1.9500000000000002</v>
      </c>
      <c r="I92" s="40">
        <f>I93/200*C88</f>
        <v>6.1379999999999999</v>
      </c>
      <c r="J92" s="40"/>
    </row>
    <row r="93" spans="1:15" ht="15.75" hidden="1" x14ac:dyDescent="0.25">
      <c r="A93" s="71"/>
      <c r="B93" s="40"/>
      <c r="C93" s="40"/>
      <c r="D93" s="61"/>
      <c r="E93" s="61"/>
      <c r="F93" s="40">
        <v>6.7000000000000004E-2</v>
      </c>
      <c r="G93" s="40">
        <v>3.06</v>
      </c>
      <c r="H93" s="40">
        <v>13</v>
      </c>
      <c r="I93" s="40">
        <v>40.92</v>
      </c>
      <c r="J93" s="40"/>
    </row>
    <row r="94" spans="1:15" ht="15.75" x14ac:dyDescent="0.25">
      <c r="A94" s="71"/>
      <c r="B94" s="40" t="s">
        <v>201</v>
      </c>
      <c r="C94" s="40">
        <v>150</v>
      </c>
      <c r="D94" s="61"/>
      <c r="E94" s="61"/>
      <c r="F94" s="40">
        <v>0.1</v>
      </c>
      <c r="G94" s="40">
        <v>0</v>
      </c>
      <c r="H94" s="40">
        <v>8.9</v>
      </c>
      <c r="I94" s="40">
        <v>36.5</v>
      </c>
      <c r="J94" s="40"/>
    </row>
    <row r="95" spans="1:15" ht="31.5" x14ac:dyDescent="0.25">
      <c r="A95" s="71" t="s">
        <v>204</v>
      </c>
      <c r="B95" s="40"/>
      <c r="C95" s="59">
        <v>200</v>
      </c>
      <c r="D95" s="59">
        <f>D77+D88</f>
        <v>280</v>
      </c>
      <c r="E95" s="59">
        <f>E77+E88</f>
        <v>320</v>
      </c>
      <c r="F95" s="59">
        <v>4.53</v>
      </c>
      <c r="G95" s="59">
        <f>G77+G88</f>
        <v>9.129999999999999</v>
      </c>
      <c r="H95" s="59">
        <v>20.21</v>
      </c>
      <c r="I95" s="59">
        <v>157.75</v>
      </c>
      <c r="J95" s="40">
        <v>132</v>
      </c>
    </row>
    <row r="96" spans="1:15" s="8" customFormat="1" ht="21" customHeight="1" x14ac:dyDescent="0.25">
      <c r="A96" s="351" t="s">
        <v>179</v>
      </c>
      <c r="B96" s="351"/>
      <c r="C96" s="71">
        <v>1107</v>
      </c>
      <c r="D96" s="71"/>
      <c r="E96" s="71"/>
      <c r="F96" s="114">
        <f>F28+F30+F76+F95</f>
        <v>32.050000000000004</v>
      </c>
      <c r="G96" s="114">
        <f>G28+G30+G76+G95</f>
        <v>41.83</v>
      </c>
      <c r="H96" s="114">
        <f>H28+H30+H76+H95</f>
        <v>134.96</v>
      </c>
      <c r="I96" s="114">
        <f>I28+I30+I76+I95</f>
        <v>1023.17</v>
      </c>
      <c r="J96" s="66"/>
      <c r="K96" s="37"/>
      <c r="L96" s="37"/>
      <c r="M96" s="37"/>
      <c r="N96" s="37"/>
      <c r="O96" s="37"/>
    </row>
    <row r="97" spans="1:10" x14ac:dyDescent="0.25">
      <c r="A97" s="173"/>
      <c r="B97" s="177" t="s">
        <v>215</v>
      </c>
      <c r="C97" s="177">
        <v>1000</v>
      </c>
      <c r="D97" s="177"/>
      <c r="E97" s="166">
        <v>40.200000000000003</v>
      </c>
      <c r="F97" s="166">
        <v>31.5</v>
      </c>
      <c r="G97" s="167">
        <v>35.25</v>
      </c>
      <c r="H97" s="167">
        <v>152.25</v>
      </c>
      <c r="I97" s="167">
        <v>1050</v>
      </c>
      <c r="J97" s="252"/>
    </row>
    <row r="98" spans="1:10" x14ac:dyDescent="0.25">
      <c r="A98" s="173"/>
      <c r="B98" s="177" t="s">
        <v>216</v>
      </c>
      <c r="C98" s="177"/>
      <c r="D98" s="177"/>
      <c r="E98" s="201">
        <f>E96-E97</f>
        <v>-40.200000000000003</v>
      </c>
      <c r="F98" s="201">
        <f>F97-F96</f>
        <v>-0.55000000000000426</v>
      </c>
      <c r="G98" s="201">
        <f>G97-G96</f>
        <v>-6.5799999999999983</v>
      </c>
      <c r="H98" s="201">
        <f>H97-H96</f>
        <v>17.289999999999992</v>
      </c>
      <c r="I98" s="201">
        <f>I97-I96</f>
        <v>26.830000000000041</v>
      </c>
      <c r="J98" s="252"/>
    </row>
    <row r="99" spans="1:10" x14ac:dyDescent="0.25">
      <c r="A99" s="173"/>
      <c r="B99" s="177" t="s">
        <v>217</v>
      </c>
      <c r="C99" s="177"/>
      <c r="D99" s="177"/>
      <c r="E99" s="202">
        <f>E98/E97</f>
        <v>-1</v>
      </c>
      <c r="F99" s="202">
        <f>F98/F97</f>
        <v>-1.7460317460317596E-2</v>
      </c>
      <c r="G99" s="202">
        <f>G98/G97</f>
        <v>-0.18666666666666662</v>
      </c>
      <c r="H99" s="202">
        <f>H98/H97</f>
        <v>0.11356321839080455</v>
      </c>
      <c r="I99" s="202">
        <f>I98/I97</f>
        <v>2.5552380952380993E-2</v>
      </c>
      <c r="J99" s="252"/>
    </row>
  </sheetData>
  <mergeCells count="6">
    <mergeCell ref="A96:B96"/>
    <mergeCell ref="B1:J1"/>
    <mergeCell ref="A2:J2"/>
    <mergeCell ref="B3:J3"/>
    <mergeCell ref="A4:A5"/>
    <mergeCell ref="F4:H4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7"/>
  <sheetViews>
    <sheetView workbookViewId="0">
      <pane ySplit="5" topLeftCell="A9" activePane="bottomLeft" state="frozen"/>
      <selection pane="bottomLeft" activeCell="H31" sqref="H31"/>
    </sheetView>
  </sheetViews>
  <sheetFormatPr defaultRowHeight="15" x14ac:dyDescent="0.25"/>
  <cols>
    <col min="1" max="1" width="18.85546875" style="8" customWidth="1"/>
    <col min="2" max="2" width="32.5703125" customWidth="1"/>
    <col min="3" max="3" width="9.42578125" style="38" customWidth="1"/>
    <col min="4" max="4" width="13.140625" style="47" hidden="1" customWidth="1"/>
    <col min="5" max="5" width="12.28515625" customWidth="1"/>
    <col min="6" max="6" width="13.140625" customWidth="1"/>
    <col min="7" max="7" width="14.28515625" bestFit="1" customWidth="1"/>
    <col min="8" max="8" width="13.28515625" customWidth="1"/>
    <col min="9" max="9" width="9.140625" style="48"/>
    <col min="11" max="11" width="8.85546875" customWidth="1"/>
  </cols>
  <sheetData>
    <row r="1" spans="1:22" ht="15.75" x14ac:dyDescent="0.25">
      <c r="A1" s="353" t="s">
        <v>312</v>
      </c>
      <c r="B1" s="354"/>
      <c r="C1" s="354"/>
      <c r="D1" s="354"/>
      <c r="E1" s="354"/>
      <c r="F1" s="354"/>
      <c r="G1" s="354"/>
      <c r="H1" s="354"/>
      <c r="I1" s="355"/>
    </row>
    <row r="2" spans="1:22" ht="15.75" x14ac:dyDescent="0.25">
      <c r="A2" s="357" t="s">
        <v>272</v>
      </c>
      <c r="B2" s="357"/>
      <c r="C2" s="357"/>
      <c r="D2" s="357"/>
      <c r="E2" s="357"/>
      <c r="F2" s="357"/>
      <c r="G2" s="357"/>
      <c r="H2" s="357"/>
      <c r="I2" s="357"/>
    </row>
    <row r="3" spans="1:22" ht="15.75" x14ac:dyDescent="0.25">
      <c r="A3" s="5"/>
      <c r="B3" s="358" t="s">
        <v>205</v>
      </c>
      <c r="C3" s="358"/>
      <c r="D3" s="358"/>
      <c r="E3" s="358"/>
      <c r="F3" s="358"/>
      <c r="G3" s="358"/>
      <c r="H3" s="358"/>
      <c r="I3" s="33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341" t="s">
        <v>1</v>
      </c>
      <c r="B4" s="342" t="s">
        <v>2</v>
      </c>
      <c r="C4" s="326" t="s">
        <v>3</v>
      </c>
      <c r="D4" s="39"/>
      <c r="E4" s="342" t="s">
        <v>4</v>
      </c>
      <c r="F4" s="342"/>
      <c r="G4" s="342"/>
      <c r="H4" s="342" t="s">
        <v>5</v>
      </c>
      <c r="I4" s="359" t="s">
        <v>7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341"/>
      <c r="B5" s="342"/>
      <c r="C5" s="326"/>
      <c r="D5" s="39"/>
      <c r="E5" s="154" t="s">
        <v>8</v>
      </c>
      <c r="F5" s="154" t="s">
        <v>9</v>
      </c>
      <c r="G5" s="154" t="s">
        <v>10</v>
      </c>
      <c r="H5" s="342"/>
      <c r="I5" s="35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9.5" customHeight="1" x14ac:dyDescent="0.25">
      <c r="A6" s="70" t="s">
        <v>206</v>
      </c>
      <c r="B6" s="6" t="s">
        <v>322</v>
      </c>
      <c r="C6" s="40">
        <v>150</v>
      </c>
      <c r="D6" s="41"/>
      <c r="E6" s="6">
        <v>4.2</v>
      </c>
      <c r="F6" s="6">
        <v>5.8</v>
      </c>
      <c r="G6" s="6">
        <v>15.5</v>
      </c>
      <c r="H6" s="6">
        <v>149.6</v>
      </c>
      <c r="I6" s="159">
        <v>93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3" customHeight="1" x14ac:dyDescent="0.25">
      <c r="A7" s="42" t="s">
        <v>11</v>
      </c>
      <c r="B7" s="44" t="s">
        <v>325</v>
      </c>
      <c r="C7" s="40">
        <v>50</v>
      </c>
      <c r="D7" s="41"/>
      <c r="E7" s="3">
        <v>5</v>
      </c>
      <c r="F7" s="3">
        <v>8.8000000000000007</v>
      </c>
      <c r="G7" s="6">
        <v>16</v>
      </c>
      <c r="H7" s="6">
        <v>163</v>
      </c>
      <c r="I7" s="57">
        <v>147</v>
      </c>
      <c r="J7" s="271"/>
      <c r="K7" s="271"/>
      <c r="L7" s="271"/>
      <c r="M7" s="271"/>
      <c r="N7" s="8"/>
      <c r="O7" s="8"/>
      <c r="P7" s="8"/>
      <c r="Q7" s="8"/>
      <c r="R7" s="8"/>
      <c r="S7" s="8"/>
      <c r="T7" s="8"/>
      <c r="U7" s="8"/>
      <c r="V7" s="8"/>
    </row>
    <row r="8" spans="1:22" ht="17.25" customHeight="1" x14ac:dyDescent="0.25">
      <c r="A8" s="42"/>
      <c r="B8" s="24" t="s">
        <v>207</v>
      </c>
      <c r="C8" s="40">
        <v>150</v>
      </c>
      <c r="D8" s="41"/>
      <c r="E8" s="120">
        <v>2.1</v>
      </c>
      <c r="F8" s="120">
        <v>2.4</v>
      </c>
      <c r="G8" s="120">
        <v>13.3</v>
      </c>
      <c r="H8" s="120">
        <v>64.5</v>
      </c>
      <c r="I8" s="57">
        <v>134</v>
      </c>
      <c r="J8" s="8"/>
      <c r="K8" s="272"/>
      <c r="L8" s="272"/>
      <c r="M8" s="272"/>
      <c r="N8" s="272"/>
      <c r="O8" s="8"/>
      <c r="P8" s="8"/>
      <c r="Q8" s="8"/>
      <c r="R8" s="8"/>
      <c r="S8" s="8"/>
      <c r="T8" s="8"/>
      <c r="U8" s="8"/>
      <c r="V8" s="8"/>
    </row>
    <row r="9" spans="1:22" s="8" customFormat="1" ht="24" customHeight="1" x14ac:dyDescent="0.25">
      <c r="A9" s="42" t="s">
        <v>20</v>
      </c>
      <c r="B9" s="42"/>
      <c r="C9" s="71">
        <v>350</v>
      </c>
      <c r="D9" s="13"/>
      <c r="E9" s="12">
        <v>11.3</v>
      </c>
      <c r="F9" s="12">
        <v>17</v>
      </c>
      <c r="G9" s="12">
        <v>44.8</v>
      </c>
      <c r="H9" s="12">
        <v>377.1</v>
      </c>
      <c r="I9" s="12"/>
      <c r="J9" s="158"/>
      <c r="K9" s="269"/>
      <c r="L9" s="270"/>
      <c r="M9" s="270"/>
      <c r="N9" s="270"/>
      <c r="O9" s="270"/>
      <c r="P9" s="270"/>
      <c r="Q9" s="270"/>
      <c r="R9" s="270"/>
      <c r="S9" s="270"/>
      <c r="T9" s="269"/>
    </row>
    <row r="10" spans="1:22" s="8" customFormat="1" ht="15.75" hidden="1" x14ac:dyDescent="0.25">
      <c r="A10" s="42"/>
      <c r="B10" s="42"/>
      <c r="C10" s="66"/>
      <c r="D10" s="45"/>
      <c r="E10" s="45">
        <v>2.57</v>
      </c>
      <c r="F10" s="45">
        <v>2.94</v>
      </c>
      <c r="G10" s="45">
        <v>14.3</v>
      </c>
      <c r="H10" s="45">
        <v>96.51</v>
      </c>
      <c r="I10" s="13"/>
      <c r="K10" s="269"/>
      <c r="L10" s="270"/>
      <c r="M10" s="270"/>
      <c r="N10" s="269"/>
      <c r="O10" s="270"/>
      <c r="P10" s="270"/>
      <c r="Q10" s="270"/>
      <c r="R10" s="270"/>
      <c r="S10" s="270"/>
      <c r="T10" s="269"/>
    </row>
    <row r="11" spans="1:22" s="8" customFormat="1" ht="21" hidden="1" customHeight="1" thickBot="1" x14ac:dyDescent="0.3">
      <c r="A11" s="42"/>
      <c r="B11" s="46"/>
      <c r="C11" s="66"/>
      <c r="D11" s="45"/>
      <c r="E11" s="45">
        <v>0.5</v>
      </c>
      <c r="F11" s="45">
        <v>0</v>
      </c>
      <c r="G11" s="45">
        <v>11.7</v>
      </c>
      <c r="H11" s="45">
        <v>47.9</v>
      </c>
      <c r="I11" s="13"/>
      <c r="K11" s="269"/>
      <c r="L11" s="270"/>
      <c r="M11" s="270"/>
      <c r="N11" s="269"/>
      <c r="O11" s="270"/>
      <c r="P11" s="270"/>
      <c r="Q11" s="270"/>
      <c r="R11" s="270"/>
      <c r="S11" s="270"/>
      <c r="T11" s="269"/>
    </row>
    <row r="12" spans="1:22" s="150" customFormat="1" ht="21" customHeight="1" x14ac:dyDescent="0.25">
      <c r="A12" s="131" t="s">
        <v>208</v>
      </c>
      <c r="B12" s="135" t="s">
        <v>96</v>
      </c>
      <c r="C12" s="66">
        <v>100</v>
      </c>
      <c r="D12" s="83"/>
      <c r="E12" s="54">
        <v>0.5</v>
      </c>
      <c r="F12" s="54">
        <v>0.1</v>
      </c>
      <c r="G12" s="54">
        <v>10.1</v>
      </c>
      <c r="H12" s="54">
        <v>46</v>
      </c>
      <c r="I12" s="11">
        <v>532</v>
      </c>
      <c r="K12" s="269"/>
      <c r="L12" s="270"/>
      <c r="M12" s="270"/>
      <c r="N12" s="270"/>
      <c r="O12" s="270"/>
      <c r="P12" s="270"/>
      <c r="Q12" s="270"/>
      <c r="R12" s="270"/>
      <c r="S12" s="270"/>
      <c r="T12" s="269"/>
    </row>
    <row r="13" spans="1:22" s="8" customFormat="1" ht="19.149999999999999" customHeight="1" x14ac:dyDescent="0.25">
      <c r="A13" s="42" t="s">
        <v>209</v>
      </c>
      <c r="B13" s="46"/>
      <c r="C13" s="71">
        <f>C12</f>
        <v>100</v>
      </c>
      <c r="D13" s="13"/>
      <c r="E13" s="13">
        <f>E12</f>
        <v>0.5</v>
      </c>
      <c r="F13" s="13">
        <f>F12</f>
        <v>0.1</v>
      </c>
      <c r="G13" s="266">
        <f>G12</f>
        <v>10.1</v>
      </c>
      <c r="H13" s="13">
        <f>H12</f>
        <v>46</v>
      </c>
      <c r="I13" s="13"/>
      <c r="K13" s="269"/>
      <c r="L13" s="270"/>
      <c r="M13" s="270"/>
      <c r="N13" s="270"/>
      <c r="O13" s="270"/>
      <c r="P13" s="270"/>
      <c r="Q13" s="270"/>
      <c r="R13" s="270"/>
      <c r="S13" s="270"/>
      <c r="T13" s="269"/>
    </row>
    <row r="14" spans="1:22" ht="15.75" x14ac:dyDescent="0.25">
      <c r="A14" s="42" t="s">
        <v>24</v>
      </c>
      <c r="B14" s="276"/>
      <c r="C14" s="120"/>
      <c r="D14" s="41">
        <v>50</v>
      </c>
      <c r="E14" s="120"/>
      <c r="F14" s="120"/>
      <c r="G14" s="120"/>
      <c r="H14" s="120"/>
      <c r="I14" s="149"/>
      <c r="J14" s="8"/>
      <c r="K14" s="269"/>
      <c r="L14" s="270"/>
      <c r="M14" s="273"/>
      <c r="N14" s="274"/>
      <c r="O14" s="273"/>
      <c r="P14" s="273"/>
      <c r="Q14" s="273"/>
      <c r="R14" s="273"/>
      <c r="S14" s="8"/>
      <c r="T14" s="275"/>
      <c r="U14" s="8"/>
      <c r="V14" s="8"/>
    </row>
    <row r="15" spans="1:22" ht="15.75" x14ac:dyDescent="0.25">
      <c r="A15" s="42"/>
      <c r="B15" s="276" t="s">
        <v>297</v>
      </c>
      <c r="C15" s="120">
        <v>150</v>
      </c>
      <c r="D15" s="6">
        <v>250</v>
      </c>
      <c r="E15" s="124">
        <v>1.9</v>
      </c>
      <c r="F15" s="124">
        <v>4.0999999999999996</v>
      </c>
      <c r="G15" s="124">
        <v>13.3</v>
      </c>
      <c r="H15" s="124">
        <v>98.6</v>
      </c>
      <c r="I15" s="149">
        <v>104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.75" x14ac:dyDescent="0.25">
      <c r="A16" s="42"/>
      <c r="B16" s="276" t="s">
        <v>304</v>
      </c>
      <c r="C16" s="120">
        <v>60</v>
      </c>
      <c r="D16" s="41">
        <v>200</v>
      </c>
      <c r="E16" s="120">
        <v>10.6</v>
      </c>
      <c r="F16" s="120">
        <v>3.8</v>
      </c>
      <c r="G16" s="120">
        <v>2.4</v>
      </c>
      <c r="H16" s="120">
        <v>114.4</v>
      </c>
      <c r="I16" s="149">
        <v>381</v>
      </c>
      <c r="J16" s="8"/>
      <c r="K16" s="8"/>
      <c r="L16" s="8" t="s">
        <v>324</v>
      </c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14" ht="15.75" x14ac:dyDescent="0.25">
      <c r="A17" s="42"/>
      <c r="B17" s="276" t="s">
        <v>309</v>
      </c>
      <c r="C17" s="120">
        <v>80</v>
      </c>
      <c r="D17" s="6">
        <v>200</v>
      </c>
      <c r="E17" s="120">
        <v>1.8</v>
      </c>
      <c r="F17" s="120">
        <v>2.1</v>
      </c>
      <c r="G17" s="120">
        <v>14.2</v>
      </c>
      <c r="H17" s="120">
        <v>73.2</v>
      </c>
      <c r="I17" s="149">
        <v>56</v>
      </c>
    </row>
    <row r="18" spans="1:14" ht="15.75" x14ac:dyDescent="0.25">
      <c r="A18" s="42"/>
      <c r="B18" s="276" t="s">
        <v>310</v>
      </c>
      <c r="C18" s="124">
        <v>130</v>
      </c>
      <c r="D18" s="6"/>
      <c r="E18" s="120">
        <v>0</v>
      </c>
      <c r="F18" s="120">
        <v>0</v>
      </c>
      <c r="G18" s="120">
        <v>10.48</v>
      </c>
      <c r="H18" s="120">
        <v>39.53</v>
      </c>
      <c r="I18" s="268">
        <v>233</v>
      </c>
    </row>
    <row r="19" spans="1:14" ht="15.75" x14ac:dyDescent="0.25">
      <c r="A19" s="42"/>
      <c r="B19" s="44" t="s">
        <v>14</v>
      </c>
      <c r="C19" s="40">
        <v>15</v>
      </c>
      <c r="D19" s="57">
        <v>130</v>
      </c>
      <c r="E19" s="156">
        <v>1.1399999999999999</v>
      </c>
      <c r="F19" s="156">
        <v>0.09</v>
      </c>
      <c r="G19" s="156">
        <v>7.85</v>
      </c>
      <c r="H19" s="6">
        <v>34.950000000000003</v>
      </c>
      <c r="I19" s="160" t="s">
        <v>36</v>
      </c>
    </row>
    <row r="20" spans="1:14" ht="15.75" x14ac:dyDescent="0.25">
      <c r="A20" s="42"/>
      <c r="B20" s="44" t="s">
        <v>275</v>
      </c>
      <c r="C20" s="40">
        <v>20</v>
      </c>
      <c r="D20" s="41"/>
      <c r="E20" s="156">
        <v>1.3</v>
      </c>
      <c r="F20" s="156">
        <v>0.21</v>
      </c>
      <c r="G20" s="120">
        <v>6.68</v>
      </c>
      <c r="H20" s="265">
        <v>38</v>
      </c>
      <c r="I20" s="160" t="s">
        <v>36</v>
      </c>
    </row>
    <row r="21" spans="1:14" ht="15.75" x14ac:dyDescent="0.25">
      <c r="A21" s="42" t="s">
        <v>197</v>
      </c>
      <c r="B21" s="303"/>
      <c r="C21" s="304">
        <f>SUM(C14:C20)</f>
        <v>455</v>
      </c>
      <c r="D21" s="305"/>
      <c r="E21" s="306">
        <f>SUM(E14:E20)</f>
        <v>16.740000000000002</v>
      </c>
      <c r="F21" s="306">
        <v>10.3</v>
      </c>
      <c r="G21" s="307">
        <f>SUM(G14:G20)</f>
        <v>54.91</v>
      </c>
      <c r="H21" s="306">
        <f>SUM(H14:H20)</f>
        <v>398.68</v>
      </c>
      <c r="I21" s="306"/>
    </row>
    <row r="22" spans="1:14" ht="15.75" x14ac:dyDescent="0.25">
      <c r="A22" s="46" t="s">
        <v>40</v>
      </c>
      <c r="B22" s="40" t="s">
        <v>328</v>
      </c>
      <c r="C22" s="40">
        <v>50</v>
      </c>
      <c r="D22" s="40">
        <v>80</v>
      </c>
      <c r="E22" s="262">
        <v>5.16</v>
      </c>
      <c r="F22" s="262">
        <v>1.43</v>
      </c>
      <c r="G22" s="262">
        <v>21.55</v>
      </c>
      <c r="H22" s="262">
        <v>133.11000000000001</v>
      </c>
      <c r="I22" s="77" t="s">
        <v>329</v>
      </c>
    </row>
    <row r="23" spans="1:14" ht="15.75" hidden="1" x14ac:dyDescent="0.25">
      <c r="A23" s="46"/>
      <c r="B23" s="308"/>
      <c r="C23" s="300"/>
      <c r="D23" s="309"/>
      <c r="E23" s="310">
        <v>16.88</v>
      </c>
      <c r="F23" s="310">
        <v>7.39</v>
      </c>
      <c r="G23" s="310">
        <v>29.53</v>
      </c>
      <c r="H23" s="311">
        <v>180.9</v>
      </c>
      <c r="I23" s="267"/>
    </row>
    <row r="24" spans="1:14" ht="15.75" hidden="1" x14ac:dyDescent="0.25">
      <c r="A24" s="46" t="s">
        <v>13</v>
      </c>
      <c r="B24" s="44"/>
      <c r="C24" s="40"/>
      <c r="D24" s="129"/>
      <c r="E24" s="6">
        <v>8.35</v>
      </c>
      <c r="F24" s="6">
        <v>5.75</v>
      </c>
      <c r="G24" s="6">
        <v>0.7</v>
      </c>
      <c r="H24" s="6">
        <v>165.1</v>
      </c>
      <c r="I24" s="57"/>
    </row>
    <row r="25" spans="1:14" ht="18.75" customHeight="1" x14ac:dyDescent="0.25">
      <c r="A25" s="42"/>
      <c r="B25" s="44" t="s">
        <v>207</v>
      </c>
      <c r="C25" s="40">
        <v>150</v>
      </c>
      <c r="D25" s="41"/>
      <c r="E25" s="6">
        <v>2.1</v>
      </c>
      <c r="F25" s="6">
        <v>2.4</v>
      </c>
      <c r="G25" s="6">
        <v>13.3</v>
      </c>
      <c r="H25" s="6">
        <v>64.5</v>
      </c>
      <c r="I25" s="57">
        <v>134</v>
      </c>
      <c r="J25" s="43"/>
      <c r="K25" s="43"/>
      <c r="L25" s="43"/>
      <c r="M25" s="43"/>
      <c r="N25" s="43"/>
    </row>
    <row r="26" spans="1:14" ht="15.75" hidden="1" x14ac:dyDescent="0.25">
      <c r="A26" s="46" t="s">
        <v>13</v>
      </c>
      <c r="B26" s="44"/>
      <c r="C26" s="40"/>
      <c r="D26" s="129"/>
      <c r="E26" s="6">
        <v>6.75</v>
      </c>
      <c r="F26" s="6">
        <v>10.3</v>
      </c>
      <c r="G26" s="6">
        <v>12.83</v>
      </c>
      <c r="H26" s="6">
        <v>172.5</v>
      </c>
      <c r="I26" s="132"/>
    </row>
    <row r="27" spans="1:14" ht="15.75" x14ac:dyDescent="0.25">
      <c r="A27" s="46"/>
      <c r="B27" s="44"/>
      <c r="C27" s="29"/>
      <c r="D27" s="29">
        <v>200</v>
      </c>
      <c r="E27" s="29"/>
      <c r="F27" s="66"/>
      <c r="G27" s="66"/>
      <c r="H27" s="66"/>
      <c r="I27" s="59"/>
      <c r="J27" s="27"/>
    </row>
    <row r="28" spans="1:14" ht="15.75" hidden="1" x14ac:dyDescent="0.25">
      <c r="A28" s="42"/>
      <c r="B28" s="44"/>
      <c r="C28" s="40"/>
      <c r="D28" s="40"/>
      <c r="E28" s="6">
        <v>7.0000000000000007E-2</v>
      </c>
      <c r="F28" s="6">
        <v>0.01</v>
      </c>
      <c r="G28" s="6">
        <v>10.38</v>
      </c>
      <c r="H28" s="6">
        <v>42.92</v>
      </c>
      <c r="I28" s="57"/>
    </row>
    <row r="29" spans="1:14" ht="15.75" hidden="1" x14ac:dyDescent="0.25">
      <c r="A29" s="46" t="s">
        <v>13</v>
      </c>
      <c r="B29" s="44"/>
      <c r="C29" s="40"/>
      <c r="D29" s="41"/>
      <c r="E29" s="6">
        <v>0.06</v>
      </c>
      <c r="F29" s="6">
        <v>0.01</v>
      </c>
      <c r="G29" s="6">
        <v>9.34</v>
      </c>
      <c r="H29" s="6">
        <v>38.06</v>
      </c>
      <c r="I29" s="57"/>
    </row>
    <row r="30" spans="1:14" ht="15.75" x14ac:dyDescent="0.25">
      <c r="A30" s="42" t="s">
        <v>204</v>
      </c>
      <c r="B30" s="44"/>
      <c r="C30" s="59">
        <f>C27+C25+C22</f>
        <v>200</v>
      </c>
      <c r="D30" s="41"/>
      <c r="E30" s="57">
        <f>E22+E25+E27</f>
        <v>7.26</v>
      </c>
      <c r="F30" s="57">
        <f>F22+F25+F27</f>
        <v>3.83</v>
      </c>
      <c r="G30" s="57">
        <v>34.85</v>
      </c>
      <c r="H30" s="57">
        <v>197.61</v>
      </c>
      <c r="I30" s="57"/>
    </row>
    <row r="31" spans="1:14" s="8" customFormat="1" ht="21" customHeight="1" x14ac:dyDescent="0.25">
      <c r="A31" s="356" t="s">
        <v>179</v>
      </c>
      <c r="B31" s="356"/>
      <c r="C31" s="66">
        <v>1105</v>
      </c>
      <c r="D31" s="45"/>
      <c r="E31" s="60">
        <f>E30+E21+E13+E9</f>
        <v>35.799999999999997</v>
      </c>
      <c r="F31" s="60">
        <f>F30+F21+F13+F9</f>
        <v>31.23</v>
      </c>
      <c r="G31" s="60">
        <f>G30+G21+G13+G9</f>
        <v>144.65999999999997</v>
      </c>
      <c r="H31" s="60">
        <f>H30+H21+H13+H9</f>
        <v>1019.39</v>
      </c>
      <c r="I31" s="13"/>
      <c r="J31" s="37"/>
      <c r="K31" s="37"/>
    </row>
    <row r="32" spans="1:14" x14ac:dyDescent="0.25">
      <c r="A32" s="88"/>
      <c r="B32" s="89" t="s">
        <v>215</v>
      </c>
      <c r="C32" s="89">
        <v>1000</v>
      </c>
      <c r="D32" s="89"/>
      <c r="E32" s="90">
        <v>31.5</v>
      </c>
      <c r="F32" s="91">
        <v>35.25</v>
      </c>
      <c r="G32" s="91">
        <v>152.25</v>
      </c>
      <c r="H32" s="91">
        <v>1050</v>
      </c>
      <c r="I32" s="251"/>
    </row>
    <row r="33" spans="1:9" x14ac:dyDescent="0.25">
      <c r="A33" s="88"/>
      <c r="B33" s="89" t="s">
        <v>216</v>
      </c>
      <c r="C33" s="89"/>
      <c r="D33" s="89"/>
      <c r="E33" s="92">
        <f>E31-E32</f>
        <v>4.2999999999999972</v>
      </c>
      <c r="F33" s="92">
        <f>F31-F32</f>
        <v>-4.0199999999999996</v>
      </c>
      <c r="G33" s="92">
        <f>G31-G32</f>
        <v>-7.5900000000000318</v>
      </c>
      <c r="H33" s="92">
        <f>H31-H32</f>
        <v>-30.610000000000014</v>
      </c>
      <c r="I33" s="251"/>
    </row>
    <row r="34" spans="1:9" x14ac:dyDescent="0.25">
      <c r="A34" s="88"/>
      <c r="B34" s="89" t="s">
        <v>217</v>
      </c>
      <c r="C34" s="89"/>
      <c r="D34" s="89"/>
      <c r="E34" s="93">
        <f>E33/E32</f>
        <v>0.13650793650793641</v>
      </c>
      <c r="F34" s="93">
        <f>F33/F32</f>
        <v>-0.11404255319148934</v>
      </c>
      <c r="G34" s="93">
        <f>G33/G32</f>
        <v>-4.9852216748768684E-2</v>
      </c>
      <c r="H34" s="93">
        <f>H33/H32</f>
        <v>-2.9152380952380964E-2</v>
      </c>
      <c r="I34" s="251"/>
    </row>
    <row r="35" spans="1:9" x14ac:dyDescent="0.25">
      <c r="A35" s="63"/>
      <c r="B35" s="30"/>
      <c r="C35" s="94"/>
      <c r="E35" s="30"/>
      <c r="F35" s="30"/>
      <c r="G35" s="30"/>
      <c r="H35" s="30"/>
      <c r="I35" s="95"/>
    </row>
    <row r="36" spans="1:9" x14ac:dyDescent="0.25">
      <c r="A36" s="63"/>
      <c r="B36" s="30"/>
      <c r="C36" s="94"/>
      <c r="E36" s="30"/>
      <c r="F36" s="30"/>
      <c r="G36" s="30"/>
      <c r="H36" s="30"/>
      <c r="I36" s="95"/>
    </row>
    <row r="37" spans="1:9" x14ac:dyDescent="0.25">
      <c r="A37" s="63"/>
      <c r="B37" s="30"/>
      <c r="C37" s="94"/>
      <c r="E37" s="30"/>
      <c r="F37" s="30"/>
      <c r="G37" s="30"/>
      <c r="H37" s="30"/>
      <c r="I37" s="95"/>
    </row>
  </sheetData>
  <mergeCells count="10">
    <mergeCell ref="A1:I1"/>
    <mergeCell ref="A31:B31"/>
    <mergeCell ref="A2:I2"/>
    <mergeCell ref="B3:I3"/>
    <mergeCell ref="A4:A5"/>
    <mergeCell ref="B4:B5"/>
    <mergeCell ref="C4:C5"/>
    <mergeCell ref="E4:G4"/>
    <mergeCell ref="H4:H5"/>
    <mergeCell ref="I4:I5"/>
  </mergeCells>
  <pageMargins left="0.23622047244094491" right="0.23622047244094491" top="0.15748031496062992" bottom="0.15748031496062992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9"/>
  <sheetViews>
    <sheetView zoomScale="95" zoomScaleNormal="95" workbookViewId="0">
      <pane ySplit="5" topLeftCell="A6" activePane="bottomLeft" state="frozen"/>
      <selection pane="bottomLeft" activeCell="C7" sqref="C7"/>
    </sheetView>
  </sheetViews>
  <sheetFormatPr defaultRowHeight="15" x14ac:dyDescent="0.25"/>
  <cols>
    <col min="1" max="1" width="4.85546875" customWidth="1"/>
    <col min="2" max="2" width="21.5703125" style="8" customWidth="1"/>
    <col min="3" max="3" width="46.28515625" customWidth="1"/>
    <col min="4" max="4" width="9.42578125" hidden="1" customWidth="1"/>
    <col min="5" max="5" width="8.28515625" customWidth="1"/>
    <col min="6" max="6" width="11.42578125" hidden="1" customWidth="1"/>
    <col min="7" max="7" width="0.140625" hidden="1" customWidth="1"/>
    <col min="8" max="8" width="5.85546875" hidden="1" customWidth="1"/>
    <col min="9" max="9" width="9.7109375" customWidth="1"/>
    <col min="10" max="10" width="8.5703125" customWidth="1"/>
    <col min="11" max="11" width="9.42578125" customWidth="1"/>
    <col min="12" max="12" width="13.28515625" customWidth="1"/>
    <col min="13" max="13" width="12.140625" hidden="1" customWidth="1"/>
    <col min="14" max="14" width="9.140625" style="49"/>
    <col min="17" max="17" width="23.85546875" customWidth="1"/>
  </cols>
  <sheetData>
    <row r="1" spans="1:17" ht="18.75" x14ac:dyDescent="0.3">
      <c r="A1" s="87"/>
      <c r="B1" s="360" t="s">
        <v>269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7" ht="18.75" x14ac:dyDescent="0.3">
      <c r="A2" s="87"/>
      <c r="B2" s="2"/>
      <c r="C2" s="360" t="s">
        <v>218</v>
      </c>
      <c r="D2" s="361"/>
      <c r="E2" s="361"/>
      <c r="F2" s="361"/>
      <c r="G2" s="361"/>
      <c r="H2" s="361"/>
      <c r="I2" s="361"/>
      <c r="J2" s="361"/>
      <c r="K2" s="361"/>
      <c r="L2" s="250"/>
      <c r="M2" s="250"/>
      <c r="N2" s="250"/>
    </row>
    <row r="3" spans="1:17" x14ac:dyDescent="0.25">
      <c r="A3" s="174"/>
      <c r="B3" s="173"/>
      <c r="C3" s="362" t="s">
        <v>219</v>
      </c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7" x14ac:dyDescent="0.25">
      <c r="A4" s="174"/>
      <c r="B4" s="363" t="s">
        <v>1</v>
      </c>
      <c r="C4" s="364" t="s">
        <v>2</v>
      </c>
      <c r="D4" s="168"/>
      <c r="E4" s="364" t="s">
        <v>121</v>
      </c>
      <c r="F4" s="168"/>
      <c r="G4" s="168"/>
      <c r="H4" s="168"/>
      <c r="I4" s="364" t="s">
        <v>4</v>
      </c>
      <c r="J4" s="364"/>
      <c r="K4" s="364"/>
      <c r="L4" s="364" t="s">
        <v>5</v>
      </c>
      <c r="M4" s="364" t="s">
        <v>6</v>
      </c>
      <c r="N4" s="364" t="s">
        <v>7</v>
      </c>
    </row>
    <row r="5" spans="1:17" x14ac:dyDescent="0.25">
      <c r="A5" s="174"/>
      <c r="B5" s="363"/>
      <c r="C5" s="364"/>
      <c r="D5" s="168"/>
      <c r="E5" s="364"/>
      <c r="F5" s="168"/>
      <c r="G5" s="168"/>
      <c r="H5" s="168"/>
      <c r="I5" s="168" t="s">
        <v>8</v>
      </c>
      <c r="J5" s="168" t="s">
        <v>9</v>
      </c>
      <c r="K5" s="168" t="s">
        <v>10</v>
      </c>
      <c r="L5" s="364"/>
      <c r="M5" s="364"/>
      <c r="N5" s="364"/>
    </row>
    <row r="6" spans="1:17" ht="15.75" x14ac:dyDescent="0.25">
      <c r="A6" s="174"/>
      <c r="B6" s="115" t="s">
        <v>263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7" ht="18" customHeight="1" x14ac:dyDescent="0.25">
      <c r="A7" s="174"/>
      <c r="B7" s="115" t="s">
        <v>11</v>
      </c>
      <c r="C7" s="156" t="s">
        <v>335</v>
      </c>
      <c r="D7" s="156"/>
      <c r="E7" s="156">
        <v>150</v>
      </c>
      <c r="F7" s="96">
        <v>200</v>
      </c>
      <c r="G7" s="96"/>
      <c r="H7" s="96"/>
      <c r="I7" s="156">
        <v>3.8</v>
      </c>
      <c r="J7" s="156">
        <v>6.35</v>
      </c>
      <c r="K7" s="156">
        <v>16.47</v>
      </c>
      <c r="L7" s="156">
        <v>130.36000000000001</v>
      </c>
      <c r="M7" s="156"/>
      <c r="N7" s="156">
        <v>277</v>
      </c>
    </row>
    <row r="8" spans="1:17" ht="15.75" x14ac:dyDescent="0.25">
      <c r="A8" s="174"/>
      <c r="B8" s="173"/>
      <c r="C8" s="156" t="s">
        <v>271</v>
      </c>
      <c r="D8" s="156">
        <v>65</v>
      </c>
      <c r="E8" s="156">
        <v>37</v>
      </c>
      <c r="F8" s="96">
        <v>65</v>
      </c>
      <c r="G8" s="96"/>
      <c r="H8" s="96">
        <v>65</v>
      </c>
      <c r="I8" s="156">
        <v>2.34</v>
      </c>
      <c r="J8" s="156">
        <v>8.43</v>
      </c>
      <c r="K8" s="156">
        <v>13.78</v>
      </c>
      <c r="L8" s="156">
        <v>110.7</v>
      </c>
      <c r="M8" s="156"/>
      <c r="N8" s="156" t="s">
        <v>280</v>
      </c>
    </row>
    <row r="9" spans="1:17" ht="18.75" customHeight="1" x14ac:dyDescent="0.25">
      <c r="A9" s="174"/>
      <c r="B9" s="173"/>
      <c r="C9" s="156" t="s">
        <v>183</v>
      </c>
      <c r="D9" s="156"/>
      <c r="E9" s="156">
        <v>160</v>
      </c>
      <c r="F9" s="96">
        <v>200</v>
      </c>
      <c r="G9" s="96"/>
      <c r="H9" s="96"/>
      <c r="I9" s="156">
        <v>2.56</v>
      </c>
      <c r="J9" s="156">
        <v>3.16</v>
      </c>
      <c r="K9" s="156">
        <v>12.07</v>
      </c>
      <c r="L9" s="156">
        <v>100.77</v>
      </c>
      <c r="M9" s="277"/>
      <c r="N9" s="156">
        <v>9.4</v>
      </c>
    </row>
    <row r="10" spans="1:17" ht="15.75" x14ac:dyDescent="0.25">
      <c r="A10" s="174"/>
      <c r="B10" s="115" t="s">
        <v>20</v>
      </c>
      <c r="C10" s="156"/>
      <c r="D10" s="96"/>
      <c r="E10" s="96">
        <f>E7+E8+E9</f>
        <v>347</v>
      </c>
      <c r="F10" s="156"/>
      <c r="G10" s="156"/>
      <c r="H10" s="156"/>
      <c r="I10" s="134">
        <f>I7+I8+I9</f>
        <v>8.6999999999999993</v>
      </c>
      <c r="J10" s="134">
        <f>J7+J8+J9</f>
        <v>17.939999999999998</v>
      </c>
      <c r="K10" s="134">
        <f>K7+K8+K9</f>
        <v>42.32</v>
      </c>
      <c r="L10" s="134">
        <f>L7+L8+L9</f>
        <v>341.83</v>
      </c>
      <c r="M10" s="278"/>
      <c r="N10" s="156"/>
    </row>
    <row r="11" spans="1:17" ht="15.75" x14ac:dyDescent="0.25">
      <c r="A11" s="174"/>
      <c r="B11" s="115" t="s">
        <v>21</v>
      </c>
      <c r="C11" s="156" t="s">
        <v>132</v>
      </c>
      <c r="D11" s="96"/>
      <c r="E11" s="156">
        <v>100</v>
      </c>
      <c r="F11" s="156"/>
      <c r="G11" s="156"/>
      <c r="H11" s="156"/>
      <c r="I11" s="279">
        <v>1.1000000000000001</v>
      </c>
      <c r="J11" s="279">
        <v>0.3</v>
      </c>
      <c r="K11" s="279">
        <v>20.2</v>
      </c>
      <c r="L11" s="280">
        <v>89</v>
      </c>
      <c r="M11" s="278"/>
      <c r="N11" s="156">
        <v>368</v>
      </c>
    </row>
    <row r="12" spans="1:17" ht="20.45" customHeight="1" x14ac:dyDescent="0.25">
      <c r="A12" s="174"/>
      <c r="B12" s="115" t="s">
        <v>23</v>
      </c>
      <c r="C12" s="156"/>
      <c r="D12" s="96"/>
      <c r="E12" s="96">
        <f>E11</f>
        <v>100</v>
      </c>
      <c r="F12" s="156"/>
      <c r="G12" s="156"/>
      <c r="H12" s="156"/>
      <c r="I12" s="96">
        <f>I11</f>
        <v>1.1000000000000001</v>
      </c>
      <c r="J12" s="96">
        <f>J11</f>
        <v>0.3</v>
      </c>
      <c r="K12" s="96">
        <f>K11</f>
        <v>20.2</v>
      </c>
      <c r="L12" s="96">
        <f>L11</f>
        <v>89</v>
      </c>
      <c r="M12" s="278">
        <v>0.08</v>
      </c>
      <c r="N12" s="156"/>
    </row>
    <row r="13" spans="1:17" ht="16.149999999999999" customHeight="1" x14ac:dyDescent="0.25">
      <c r="A13" s="174"/>
      <c r="B13" s="115" t="s">
        <v>24</v>
      </c>
      <c r="C13" s="29"/>
      <c r="D13" s="29">
        <v>30</v>
      </c>
      <c r="E13" s="29"/>
      <c r="F13" s="29">
        <v>50</v>
      </c>
      <c r="G13" s="29">
        <v>0.93</v>
      </c>
      <c r="H13" s="29">
        <v>1.62</v>
      </c>
      <c r="I13" s="29"/>
      <c r="J13" s="29"/>
      <c r="K13" s="29"/>
      <c r="L13" s="156"/>
      <c r="M13" s="278"/>
      <c r="N13" s="156"/>
    </row>
    <row r="14" spans="1:17" ht="15.75" x14ac:dyDescent="0.25">
      <c r="A14" s="174"/>
      <c r="B14" s="115"/>
      <c r="C14" s="156" t="s">
        <v>294</v>
      </c>
      <c r="D14" s="96"/>
      <c r="E14" s="156">
        <v>150</v>
      </c>
      <c r="F14" s="156">
        <v>200</v>
      </c>
      <c r="G14" s="156"/>
      <c r="H14" s="156"/>
      <c r="I14" s="156">
        <v>1.28</v>
      </c>
      <c r="J14" s="156">
        <v>1.31</v>
      </c>
      <c r="K14" s="156">
        <v>10.8</v>
      </c>
      <c r="L14" s="156">
        <v>53.86</v>
      </c>
      <c r="M14" s="277"/>
      <c r="N14" s="156">
        <v>36</v>
      </c>
      <c r="Q14" s="50"/>
    </row>
    <row r="15" spans="1:17" ht="15.75" x14ac:dyDescent="0.25">
      <c r="A15" s="174"/>
      <c r="B15" s="115"/>
      <c r="C15" s="156" t="s">
        <v>221</v>
      </c>
      <c r="D15" s="96"/>
      <c r="E15" s="156">
        <v>120</v>
      </c>
      <c r="F15" s="96">
        <v>90</v>
      </c>
      <c r="G15" s="96"/>
      <c r="H15" s="96"/>
      <c r="I15" s="125">
        <v>12.8</v>
      </c>
      <c r="J15" s="125">
        <v>13.2</v>
      </c>
      <c r="K15" s="156">
        <v>9.1999999999999993</v>
      </c>
      <c r="L15" s="156">
        <v>195</v>
      </c>
      <c r="M15" s="277"/>
      <c r="N15" s="156">
        <v>336</v>
      </c>
    </row>
    <row r="16" spans="1:17" ht="15.75" x14ac:dyDescent="0.25">
      <c r="A16" s="174"/>
      <c r="B16" s="115"/>
      <c r="C16" s="156" t="s">
        <v>35</v>
      </c>
      <c r="D16" s="96"/>
      <c r="E16" s="156">
        <v>150</v>
      </c>
      <c r="F16" s="156"/>
      <c r="G16" s="156"/>
      <c r="H16" s="156"/>
      <c r="I16" s="156">
        <v>0.42</v>
      </c>
      <c r="J16" s="125">
        <v>0</v>
      </c>
      <c r="K16" s="125">
        <v>20.9</v>
      </c>
      <c r="L16" s="156">
        <v>85.3</v>
      </c>
      <c r="M16" s="134">
        <v>8.9600000000000009</v>
      </c>
      <c r="N16" s="156">
        <v>376</v>
      </c>
    </row>
    <row r="17" spans="1:17" ht="15.75" x14ac:dyDescent="0.25">
      <c r="A17" s="174"/>
      <c r="B17" s="115"/>
      <c r="C17" s="29" t="s">
        <v>50</v>
      </c>
      <c r="D17" s="115"/>
      <c r="E17" s="156">
        <v>15</v>
      </c>
      <c r="F17" s="96">
        <v>130</v>
      </c>
      <c r="G17" s="96"/>
      <c r="H17" s="96"/>
      <c r="I17" s="156">
        <v>1.1399999999999999</v>
      </c>
      <c r="J17" s="156">
        <v>0.09</v>
      </c>
      <c r="K17" s="156">
        <v>7.85</v>
      </c>
      <c r="L17" s="156">
        <v>34.950000000000003</v>
      </c>
      <c r="M17" s="156"/>
      <c r="N17" s="178" t="s">
        <v>36</v>
      </c>
    </row>
    <row r="18" spans="1:17" ht="21" customHeight="1" x14ac:dyDescent="0.25">
      <c r="A18" s="174"/>
      <c r="B18" s="115"/>
      <c r="C18" s="29" t="s">
        <v>275</v>
      </c>
      <c r="D18" s="115"/>
      <c r="E18" s="156">
        <v>20</v>
      </c>
      <c r="F18" s="96"/>
      <c r="G18" s="96"/>
      <c r="H18" s="96"/>
      <c r="I18" s="156">
        <v>1.3</v>
      </c>
      <c r="J18" s="156">
        <v>0.21</v>
      </c>
      <c r="K18" s="156">
        <v>6.68</v>
      </c>
      <c r="L18" s="156">
        <v>38</v>
      </c>
      <c r="M18" s="156"/>
      <c r="N18" s="178" t="s">
        <v>36</v>
      </c>
    </row>
    <row r="19" spans="1:17" ht="15.75" x14ac:dyDescent="0.25">
      <c r="A19" s="174"/>
      <c r="B19" s="115" t="s">
        <v>39</v>
      </c>
      <c r="C19" s="156"/>
      <c r="D19" s="156"/>
      <c r="E19" s="96">
        <f>E18+E17+E16+E15+E14+E13</f>
        <v>455</v>
      </c>
      <c r="F19" s="96">
        <f>130*176.4/180</f>
        <v>127.4</v>
      </c>
      <c r="G19" s="96"/>
      <c r="H19" s="96"/>
      <c r="I19" s="96">
        <f>I13+I15+I14+I16+I17+I18</f>
        <v>16.940000000000001</v>
      </c>
      <c r="J19" s="134">
        <f>J18+J17+J16+J15+J14+J13</f>
        <v>14.81</v>
      </c>
      <c r="K19" s="134">
        <f>K18+K17+K15+K16+K14</f>
        <v>55.429999999999993</v>
      </c>
      <c r="L19" s="96">
        <f>L18+L17+L16+L15+L14+L13</f>
        <v>407.11</v>
      </c>
      <c r="M19" s="156"/>
      <c r="N19" s="156"/>
    </row>
    <row r="20" spans="1:17" ht="15.75" x14ac:dyDescent="0.25">
      <c r="A20" s="174"/>
      <c r="B20" s="136" t="s">
        <v>40</v>
      </c>
      <c r="C20" s="292" t="s">
        <v>293</v>
      </c>
      <c r="D20" s="293">
        <v>50</v>
      </c>
      <c r="E20" s="292">
        <v>30</v>
      </c>
      <c r="F20" s="293">
        <v>4.05</v>
      </c>
      <c r="G20" s="293">
        <v>5.9</v>
      </c>
      <c r="H20" s="293">
        <v>27.033000000000001</v>
      </c>
      <c r="I20" s="294">
        <v>2.1</v>
      </c>
      <c r="J20" s="294">
        <v>3.54</v>
      </c>
      <c r="K20" s="294">
        <v>20.7</v>
      </c>
      <c r="L20" s="294">
        <v>106.8</v>
      </c>
      <c r="M20" s="292"/>
      <c r="N20" s="292">
        <v>26</v>
      </c>
    </row>
    <row r="21" spans="1:17" s="147" customFormat="1" ht="15.75" x14ac:dyDescent="0.25">
      <c r="A21" s="290"/>
      <c r="B21" s="291"/>
      <c r="C21" s="66" t="s">
        <v>274</v>
      </c>
      <c r="D21" s="289"/>
      <c r="E21" s="40">
        <v>170</v>
      </c>
      <c r="F21" s="59">
        <v>200</v>
      </c>
      <c r="G21" s="59"/>
      <c r="H21" s="59"/>
      <c r="I21" s="296">
        <v>4.76</v>
      </c>
      <c r="J21" s="296">
        <v>5.0999999999999996</v>
      </c>
      <c r="K21" s="296">
        <v>6.88</v>
      </c>
      <c r="L21" s="296">
        <v>91.26</v>
      </c>
      <c r="M21" s="40">
        <f>'7 день '!I74</f>
        <v>0</v>
      </c>
      <c r="N21" s="40">
        <v>3</v>
      </c>
    </row>
    <row r="22" spans="1:17" ht="15.75" x14ac:dyDescent="0.25">
      <c r="A22" s="174"/>
      <c r="B22" s="115" t="s">
        <v>222</v>
      </c>
      <c r="C22" s="156"/>
      <c r="D22" s="96"/>
      <c r="E22" s="96">
        <f>E20+E21</f>
        <v>200</v>
      </c>
      <c r="F22" s="156"/>
      <c r="G22" s="156"/>
      <c r="H22" s="156"/>
      <c r="I22" s="96">
        <f>I20+I21</f>
        <v>6.8599999999999994</v>
      </c>
      <c r="J22" s="96">
        <f>J20+J21</f>
        <v>8.64</v>
      </c>
      <c r="K22" s="96">
        <f>K20+K21</f>
        <v>27.58</v>
      </c>
      <c r="L22" s="96">
        <f>L20+L21</f>
        <v>198.06</v>
      </c>
      <c r="M22" s="96"/>
      <c r="N22" s="156"/>
    </row>
    <row r="23" spans="1:17" s="50" customFormat="1" ht="21" customHeight="1" x14ac:dyDescent="0.25">
      <c r="A23" s="175"/>
      <c r="B23" s="322" t="s">
        <v>223</v>
      </c>
      <c r="C23" s="322"/>
      <c r="D23" s="152"/>
      <c r="E23" s="115">
        <v>1102</v>
      </c>
      <c r="F23" s="115"/>
      <c r="G23" s="115"/>
      <c r="H23" s="115"/>
      <c r="I23" s="179">
        <f>I10+I12+I19+I22</f>
        <v>33.6</v>
      </c>
      <c r="J23" s="179">
        <f>J10+J12+J19+J22</f>
        <v>41.69</v>
      </c>
      <c r="K23" s="179">
        <v>145.53</v>
      </c>
      <c r="L23" s="179">
        <f>L10+L12+L19+L22</f>
        <v>1036</v>
      </c>
      <c r="M23" s="179"/>
      <c r="N23" s="115"/>
      <c r="Q23"/>
    </row>
    <row r="24" spans="1:17" x14ac:dyDescent="0.25">
      <c r="A24" s="174"/>
      <c r="B24" s="173"/>
      <c r="C24" s="174" t="s">
        <v>215</v>
      </c>
      <c r="D24" s="174"/>
      <c r="E24" s="174">
        <v>1000</v>
      </c>
      <c r="F24" s="174"/>
      <c r="G24" s="174"/>
      <c r="H24" s="174"/>
      <c r="I24" s="180">
        <v>31.5</v>
      </c>
      <c r="J24" s="181">
        <v>35.25</v>
      </c>
      <c r="K24" s="181">
        <v>152.25</v>
      </c>
      <c r="L24" s="181">
        <v>1050</v>
      </c>
      <c r="M24" s="174"/>
      <c r="N24" s="174"/>
    </row>
    <row r="25" spans="1:17" x14ac:dyDescent="0.25">
      <c r="A25" s="87"/>
      <c r="B25" s="88"/>
      <c r="C25" s="89" t="s">
        <v>216</v>
      </c>
      <c r="D25" s="89"/>
      <c r="E25" s="89"/>
      <c r="F25" s="89"/>
      <c r="G25" s="89"/>
      <c r="H25" s="89"/>
      <c r="I25" s="92">
        <f>I24-I23</f>
        <v>-2.1000000000000014</v>
      </c>
      <c r="J25" s="92">
        <f t="shared" ref="J25:L25" si="0">J24-J23</f>
        <v>-6.4399999999999977</v>
      </c>
      <c r="K25" s="92">
        <f t="shared" si="0"/>
        <v>6.7199999999999989</v>
      </c>
      <c r="L25" s="92">
        <f t="shared" si="0"/>
        <v>14</v>
      </c>
      <c r="M25" s="89"/>
      <c r="N25" s="89"/>
    </row>
    <row r="26" spans="1:17" x14ac:dyDescent="0.25">
      <c r="A26" s="87"/>
      <c r="B26" s="88"/>
      <c r="C26" s="89" t="s">
        <v>217</v>
      </c>
      <c r="D26" s="89"/>
      <c r="E26" s="89"/>
      <c r="F26" s="89"/>
      <c r="G26" s="89"/>
      <c r="H26" s="89"/>
      <c r="I26" s="93">
        <f>I23/I24</f>
        <v>1.0666666666666667</v>
      </c>
      <c r="J26" s="93">
        <f t="shared" ref="J26:L26" si="1">J23/J24</f>
        <v>1.1826950354609929</v>
      </c>
      <c r="K26" s="93">
        <f t="shared" si="1"/>
        <v>0.95586206896551729</v>
      </c>
      <c r="L26" s="93">
        <f t="shared" si="1"/>
        <v>0.98666666666666669</v>
      </c>
      <c r="M26" s="89"/>
      <c r="N26" s="89"/>
    </row>
    <row r="27" spans="1:17" x14ac:dyDescent="0.25">
      <c r="C27" s="30"/>
      <c r="D27" s="30"/>
      <c r="E27" s="52"/>
      <c r="F27" s="30"/>
      <c r="G27" s="30"/>
      <c r="H27" s="30"/>
      <c r="I27" s="30"/>
      <c r="J27" s="30"/>
      <c r="K27" s="30"/>
      <c r="L27" s="30"/>
      <c r="M27" s="30"/>
      <c r="N27" s="30"/>
    </row>
    <row r="28" spans="1:17" x14ac:dyDescent="0.25">
      <c r="E28" s="25"/>
    </row>
    <row r="29" spans="1:17" x14ac:dyDescent="0.25">
      <c r="E29" s="51"/>
      <c r="F29" s="51"/>
      <c r="G29" s="51"/>
      <c r="H29" s="51"/>
      <c r="I29" s="51"/>
      <c r="J29" s="51"/>
      <c r="K29" s="51"/>
      <c r="L29" s="51"/>
    </row>
  </sheetData>
  <mergeCells count="11">
    <mergeCell ref="B23:C23"/>
    <mergeCell ref="B1:N1"/>
    <mergeCell ref="C2:K2"/>
    <mergeCell ref="C3:N3"/>
    <mergeCell ref="B4:B5"/>
    <mergeCell ref="C4:C5"/>
    <mergeCell ref="E4:E5"/>
    <mergeCell ref="I4:K4"/>
    <mergeCell ref="L4:L5"/>
    <mergeCell ref="M4:M5"/>
    <mergeCell ref="N4:N5"/>
  </mergeCells>
  <pageMargins left="0.23622047244094491" right="0.23622047244094491" top="0.19685039370078741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10 день</vt:lpstr>
      <vt:lpstr>9 день</vt:lpstr>
      <vt:lpstr>8 день</vt:lpstr>
      <vt:lpstr>7 день </vt:lpstr>
      <vt:lpstr>6 день </vt:lpstr>
      <vt:lpstr>5день  </vt:lpstr>
      <vt:lpstr>4 день</vt:lpstr>
      <vt:lpstr>3 день</vt:lpstr>
      <vt:lpstr>2 день</vt:lpstr>
      <vt:lpstr>1 день </vt:lpstr>
      <vt:lpstr>итог</vt:lpstr>
      <vt:lpstr>Лист1</vt:lpstr>
      <vt:lpstr>Лист2</vt:lpstr>
      <vt:lpstr>'9 день'!_GoBack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2024-11-25T05:18:19Z</dcterms:modified>
</cp:coreProperties>
</file>